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U:\martinezla\My Documents\2021 SENIOR FSS\RU Provider Directory\"/>
    </mc:Choice>
  </mc:AlternateContent>
  <xr:revisionPtr revIDLastSave="0" documentId="13_ncr:1_{5285F210-1E04-4801-8C66-755817851B85}" xr6:coauthVersionLast="36" xr6:coauthVersionMax="36" xr10:uidLastSave="{00000000-0000-0000-0000-000000000000}"/>
  <bookViews>
    <workbookView xWindow="0" yWindow="0" windowWidth="16260" windowHeight="13095" xr2:uid="{1044346C-1188-4891-94E8-617BC6E7E71F}"/>
  </bookViews>
  <sheets>
    <sheet name="SUD" sheetId="1" r:id="rId1"/>
  </sheets>
  <definedNames>
    <definedName name="_xlnm._FilterDatabase" localSheetId="0" hidden="1">SUD!$A$1:$C$710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10" i="1" l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<sst xmlns="http://schemas.openxmlformats.org/spreadsheetml/2006/main" count="1421" uniqueCount="1385">
  <si>
    <t>RU</t>
  </si>
  <si>
    <t>LONG RU NAME</t>
  </si>
  <si>
    <t>SHORT RU NAME</t>
  </si>
  <si>
    <t xml:space="preserve">HORIZON - CHRYSALIS RES. CNTY </t>
  </si>
  <si>
    <t xml:space="preserve">H-CRY-RESC                    </t>
  </si>
  <si>
    <t xml:space="preserve">HORIZON - CHRYSALIS BASN      </t>
  </si>
  <si>
    <t xml:space="preserve">H-CRY-BR                      </t>
  </si>
  <si>
    <t xml:space="preserve">Horizon - Chrysalis RESW      </t>
  </si>
  <si>
    <t xml:space="preserve">H-CRY-RESW`                   </t>
  </si>
  <si>
    <t>HORIZON-CHRYSALIS RES CO SACPA</t>
  </si>
  <si>
    <t xml:space="preserve">H-CRY-SACPA                   </t>
  </si>
  <si>
    <t>HORIZON - CHRYSALIS ODF COUNTY</t>
  </si>
  <si>
    <t xml:space="preserve">H-CRY-ODFC                    </t>
  </si>
  <si>
    <t xml:space="preserve">HORIZON - CHRYSALIS ODF PRNTL </t>
  </si>
  <si>
    <t xml:space="preserve">H-CRY-ODFP                    </t>
  </si>
  <si>
    <t>HORIZON - CHRYSALIS ODF PRNTNG</t>
  </si>
  <si>
    <t xml:space="preserve">H-CRY-ODFT                    </t>
  </si>
  <si>
    <t>Horizon - Chrysalis DCH County</t>
  </si>
  <si>
    <t xml:space="preserve">H-CRY-DCHC                    </t>
  </si>
  <si>
    <t>Horizon - Chrysalis DCH Pertal</t>
  </si>
  <si>
    <t xml:space="preserve">H-CRY-DCHP                    </t>
  </si>
  <si>
    <t>Horizon - Chrysalis DCH C-Work</t>
  </si>
  <si>
    <t xml:space="preserve">H-CRY-DCHW                    </t>
  </si>
  <si>
    <t xml:space="preserve">ST. MARY'S ODF COUNTY         </t>
  </si>
  <si>
    <t xml:space="preserve">SMC-ODFC                      </t>
  </si>
  <si>
    <t xml:space="preserve">ST. MARY'S ODF COUNTY SACPA   </t>
  </si>
  <si>
    <t xml:space="preserve">SMC-SACPA                     </t>
  </si>
  <si>
    <t xml:space="preserve">HORIZON - CRONIN COUNTY       </t>
  </si>
  <si>
    <t xml:space="preserve">H-CRN-RESC                    </t>
  </si>
  <si>
    <t xml:space="preserve">HORIZON - CRONIN PRIVATE      </t>
  </si>
  <si>
    <t xml:space="preserve">H-CRN-RESV                    </t>
  </si>
  <si>
    <t xml:space="preserve">HORIZON - CRONIN RESW         </t>
  </si>
  <si>
    <t xml:space="preserve">H-CRN-RESW                    </t>
  </si>
  <si>
    <t xml:space="preserve">HORIZON - CRONIN COUNTY SACPA </t>
  </si>
  <si>
    <t xml:space="preserve">H-CRN-SACPA                   </t>
  </si>
  <si>
    <t xml:space="preserve">HORIZON - CRN                 </t>
  </si>
  <si>
    <t xml:space="preserve">H-CRN-ODFC                    </t>
  </si>
  <si>
    <t xml:space="preserve">Second Chance - Hayward BASN  </t>
  </si>
  <si>
    <t xml:space="preserve">SC-HAY-NRB                    </t>
  </si>
  <si>
    <t xml:space="preserve">Second Chance - Hayward       </t>
  </si>
  <si>
    <t xml:space="preserve">SC-HAY-ODFC                   </t>
  </si>
  <si>
    <t xml:space="preserve">SECOND CHANCE - ODF PRIVATE   </t>
  </si>
  <si>
    <t xml:space="preserve">SC-HAY-ODFV                   </t>
  </si>
  <si>
    <t xml:space="preserve">2ND CHNC - HAYWARD ODFW       </t>
  </si>
  <si>
    <t xml:space="preserve">SC-HAY-ODFW                   </t>
  </si>
  <si>
    <t>SECOND CHANCE ODF HAYWRD AB109</t>
  </si>
  <si>
    <t xml:space="preserve">SC HYWRD AB9                  </t>
  </si>
  <si>
    <t xml:space="preserve">Second Chance - Hayward-SACPA </t>
  </si>
  <si>
    <t xml:space="preserve">SC-HAY-SACPA                  </t>
  </si>
  <si>
    <t>SECOND CHANCE-HAYW SACPA AFTER</t>
  </si>
  <si>
    <t xml:space="preserve">SC HAY AFTER                  </t>
  </si>
  <si>
    <t xml:space="preserve">SECOND CHANCE - HAYWARD ODF2  </t>
  </si>
  <si>
    <t xml:space="preserve">SC-HYWRD EO                   </t>
  </si>
  <si>
    <t xml:space="preserve">SECOND CHANCE-TL BASN         </t>
  </si>
  <si>
    <t xml:space="preserve">SC-TLB                        </t>
  </si>
  <si>
    <t xml:space="preserve">BI-BETT - EORC BASN           </t>
  </si>
  <si>
    <t xml:space="preserve">EORC-NRB                      </t>
  </si>
  <si>
    <t xml:space="preserve">Bi-Bett  - EORC               </t>
  </si>
  <si>
    <t xml:space="preserve">EORC-ODFC                     </t>
  </si>
  <si>
    <t xml:space="preserve">BI-BETT EORC ODF BASN         </t>
  </si>
  <si>
    <t xml:space="preserve">EORC-ODFB                     </t>
  </si>
  <si>
    <t xml:space="preserve">BI BETT - EORC PRIVATE        </t>
  </si>
  <si>
    <t xml:space="preserve">EORC-ODFV                     </t>
  </si>
  <si>
    <t xml:space="preserve">Bi-Bett - EORC                </t>
  </si>
  <si>
    <t xml:space="preserve">EORC-ODFW                     </t>
  </si>
  <si>
    <t xml:space="preserve">BI-BETT - EORC ODF AB109      </t>
  </si>
  <si>
    <t xml:space="preserve">BIBETTEORAB9                  </t>
  </si>
  <si>
    <t xml:space="preserve">Bi-Bett - EORC - SACPA        </t>
  </si>
  <si>
    <t xml:space="preserve">EORC SACPA                    </t>
  </si>
  <si>
    <t xml:space="preserve">BI-BETT - COED ODF2           </t>
  </si>
  <si>
    <t xml:space="preserve">BIBOPTCOEDE0                  </t>
  </si>
  <si>
    <t xml:space="preserve">Bi-Bett-EORC-TLB              </t>
  </si>
  <si>
    <t xml:space="preserve">BIB-EORC-TLB                  </t>
  </si>
  <si>
    <t xml:space="preserve">Allied Fellowship-Res. BASN   </t>
  </si>
  <si>
    <t xml:space="preserve">ALFS-RESB                     </t>
  </si>
  <si>
    <t>ALLIED FELLOWSHIP- RES PRIVATE</t>
  </si>
  <si>
    <t xml:space="preserve">ALFS-RESV                     </t>
  </si>
  <si>
    <t xml:space="preserve">ALLIED FELLOWSHIP RES SACPA   </t>
  </si>
  <si>
    <t xml:space="preserve">ALFS-R-SACPA                  </t>
  </si>
  <si>
    <t xml:space="preserve">ALLIED FELLOWSHIP ODF SACPA   </t>
  </si>
  <si>
    <t xml:space="preserve">ALLIED FELLOWSHIP TLB         </t>
  </si>
  <si>
    <t xml:space="preserve">ALFS-TLB                      </t>
  </si>
  <si>
    <t xml:space="preserve">NEL - EL CHANTE RES. COUNTY   </t>
  </si>
  <si>
    <t xml:space="preserve">NEL-EC-RESC                   </t>
  </si>
  <si>
    <t>NEL-EL CHANTE RES COUNTY SACPA</t>
  </si>
  <si>
    <t xml:space="preserve">NEL-EC-SACPA                  </t>
  </si>
  <si>
    <t>LATINO C ON A&amp;DA RES ELCHNTE W</t>
  </si>
  <si>
    <t xml:space="preserve">LC_RES_EL_WL                  </t>
  </si>
  <si>
    <t xml:space="preserve">NEL - SI SE PUEDE             </t>
  </si>
  <si>
    <t xml:space="preserve">N-SSP-ODFC                    </t>
  </si>
  <si>
    <t xml:space="preserve">LATINO C ON A&amp;DA SSP ODF BASN </t>
  </si>
  <si>
    <t xml:space="preserve">LC-SSP-NRB                    </t>
  </si>
  <si>
    <t xml:space="preserve">NEL - SI SE PUEDE - ODFW      </t>
  </si>
  <si>
    <t xml:space="preserve">N-SEP-ODFW                    </t>
  </si>
  <si>
    <t>LATINO C ON A&amp;DA SSP ODF AB109</t>
  </si>
  <si>
    <t xml:space="preserve">LC-SSP-NRAB9                  </t>
  </si>
  <si>
    <t xml:space="preserve">NEL - SI SE PUEDE - SACPA     </t>
  </si>
  <si>
    <t xml:space="preserve">N-SSP-SACPA                   </t>
  </si>
  <si>
    <t>NEL SI SE PUDE SACPA AFTERCARE</t>
  </si>
  <si>
    <t xml:space="preserve">NEL SSP AFTC                  </t>
  </si>
  <si>
    <t xml:space="preserve">LATINO C ON A&amp;DA SSP ODF2     </t>
  </si>
  <si>
    <t xml:space="preserve">LC-SSP-OPTEO                  </t>
  </si>
  <si>
    <t xml:space="preserve">HORIZON - HCC - BASN          </t>
  </si>
  <si>
    <t xml:space="preserve">H-HCC-NRB                     </t>
  </si>
  <si>
    <t xml:space="preserve">HORIZON - HCC                 </t>
  </si>
  <si>
    <t xml:space="preserve">H-HCC-ODFC                    </t>
  </si>
  <si>
    <t xml:space="preserve">EORIZON - HCC - PRIVATE       </t>
  </si>
  <si>
    <t xml:space="preserve">H-HCC-ODFV                    </t>
  </si>
  <si>
    <t xml:space="preserve">Horizon - HCC - ODFW          </t>
  </si>
  <si>
    <t xml:space="preserve">H-HCC-ODFW                    </t>
  </si>
  <si>
    <t xml:space="preserve">HORIZON - HCC DAY TREATMENT   </t>
  </si>
  <si>
    <t xml:space="preserve">H-HCC-DAYC                    </t>
  </si>
  <si>
    <t xml:space="preserve">H-HCC-DCHB                    </t>
  </si>
  <si>
    <t xml:space="preserve">Horizon - HCC DCH W           </t>
  </si>
  <si>
    <t xml:space="preserve">H-HCC-DCHW                    </t>
  </si>
  <si>
    <t xml:space="preserve">BI BETT - ORCHID              </t>
  </si>
  <si>
    <t xml:space="preserve">ORCH-RESC                     </t>
  </si>
  <si>
    <t xml:space="preserve">BI-BETT - ORCHID BASN         </t>
  </si>
  <si>
    <t xml:space="preserve">BIB-ORC-BR                    </t>
  </si>
  <si>
    <t xml:space="preserve">BI-BETT - ORCHID PRIVATE      </t>
  </si>
  <si>
    <t xml:space="preserve">ORCH-RESV                     </t>
  </si>
  <si>
    <t xml:space="preserve">Bi-Bett - Orchid              </t>
  </si>
  <si>
    <t xml:space="preserve">ORCH-RESW                     </t>
  </si>
  <si>
    <t xml:space="preserve">BI-BETT ORCHID RES AB109      </t>
  </si>
  <si>
    <t xml:space="preserve">BIBETTORCAB9                  </t>
  </si>
  <si>
    <t xml:space="preserve">BI-BETT- RES AB109 PERINATAL  </t>
  </si>
  <si>
    <t xml:space="preserve">BIBRESPERAB9                  </t>
  </si>
  <si>
    <t xml:space="preserve">BI-BETT RESIDENTIAL ORCHID WL </t>
  </si>
  <si>
    <t xml:space="preserve">BB_RES-CRC_W                  </t>
  </si>
  <si>
    <t xml:space="preserve">PRAISE FELLOWSHIP - PRIVATE   </t>
  </si>
  <si>
    <t xml:space="preserve">PF-ODFV                       </t>
  </si>
  <si>
    <t xml:space="preserve">WOHC - HERZOG - RES. COUNTY   </t>
  </si>
  <si>
    <t xml:space="preserve">WOHC-H-RESC                   </t>
  </si>
  <si>
    <t xml:space="preserve">WOHC - HERZOG RES. PRIVATE    </t>
  </si>
  <si>
    <t xml:space="preserve">WOHC-H-RESV                   </t>
  </si>
  <si>
    <t xml:space="preserve">WOHC - 1ST STEP - RES COUNTY  </t>
  </si>
  <si>
    <t xml:space="preserve">WOHC-F-RESC                   </t>
  </si>
  <si>
    <t xml:space="preserve">WOHC - 1ST STEP - RES PRIVATE </t>
  </si>
  <si>
    <t xml:space="preserve">WOHC-F-RESV                   </t>
  </si>
  <si>
    <t xml:space="preserve">AMERICAN INDIAN FMLY HLNG CTR </t>
  </si>
  <si>
    <t xml:space="preserve">AIFHC-ODFC                    </t>
  </si>
  <si>
    <t xml:space="preserve">AIFHC-ODFV                    </t>
  </si>
  <si>
    <t xml:space="preserve">EAST BAY COMM RECOVERY - BASN </t>
  </si>
  <si>
    <t xml:space="preserve">EBCRP-NRB                     </t>
  </si>
  <si>
    <t xml:space="preserve">EBCRP - Residential County    </t>
  </si>
  <si>
    <t xml:space="preserve">EBCRP-RESC                    </t>
  </si>
  <si>
    <t xml:space="preserve">EBCRP - RESIDENTIAL PRIVATE   </t>
  </si>
  <si>
    <t xml:space="preserve">EBCRP-RESV                    </t>
  </si>
  <si>
    <t>EBCRP-Residential County SACPA</t>
  </si>
  <si>
    <t xml:space="preserve">EBCRP-SACPA                   </t>
  </si>
  <si>
    <t>EBCRP RES PROJ PRIDE OAKLND WL</t>
  </si>
  <si>
    <t xml:space="preserve">EBCRP_RESPRW                  </t>
  </si>
  <si>
    <t xml:space="preserve">EBCRP OAKLAND SACPA           </t>
  </si>
  <si>
    <t xml:space="preserve">EBCRP 0 SACP                  </t>
  </si>
  <si>
    <t xml:space="preserve">East Bay Comm Recovery - ODF  </t>
  </si>
  <si>
    <t xml:space="preserve">EBCRP-ODFC                    </t>
  </si>
  <si>
    <t>East Bay Comm Recovery ODF Pri</t>
  </si>
  <si>
    <t xml:space="preserve">EBCRP-ODFV                    </t>
  </si>
  <si>
    <t xml:space="preserve">EBCRP OAKL ODF LVL1 SACPA     </t>
  </si>
  <si>
    <t xml:space="preserve">EBCRP O SACP                  </t>
  </si>
  <si>
    <t xml:space="preserve">East Bay Comm Recovery - Day  </t>
  </si>
  <si>
    <t xml:space="preserve">EBCRP-DAYC                    </t>
  </si>
  <si>
    <t xml:space="preserve">EBCRP - BASN Day Tx Oakland   </t>
  </si>
  <si>
    <t xml:space="preserve">EBCRP-DCHB                    </t>
  </si>
  <si>
    <t>East Bay Comm Recovery Day Pri</t>
  </si>
  <si>
    <t xml:space="preserve">EBCRP-DAYV                    </t>
  </si>
  <si>
    <t xml:space="preserve">EBCRP - DAY - OAKLAND - SACPA </t>
  </si>
  <si>
    <t xml:space="preserve">EBCRP-O-SACP                  </t>
  </si>
  <si>
    <t xml:space="preserve">EBCRP OAKLAND SACPA AFTERCARE </t>
  </si>
  <si>
    <t xml:space="preserve">EBCRP O AFTC                  </t>
  </si>
  <si>
    <t xml:space="preserve">EBCRP-PROJ PRIDE 3.1 RES PERI </t>
  </si>
  <si>
    <t xml:space="preserve">EBCRPPP3.1PE                  </t>
  </si>
  <si>
    <t xml:space="preserve">SEC CHANCE TRICITY ODF AB109  </t>
  </si>
  <si>
    <t xml:space="preserve">SCTRICITYAB9                  </t>
  </si>
  <si>
    <t xml:space="preserve">WOMEN ON THE WAY RES AB109    </t>
  </si>
  <si>
    <t xml:space="preserve">WOTH-TL-AB9                   </t>
  </si>
  <si>
    <t>HIGHLAND HOSPITAL (ACMC) ODFC2</t>
  </si>
  <si>
    <t xml:space="preserve">HGH-ODFC EO                   </t>
  </si>
  <si>
    <t>AXIS COMMUNITY HEALTH INC-ODF2</t>
  </si>
  <si>
    <t xml:space="preserve">AXIS-OPT-E0                   </t>
  </si>
  <si>
    <t xml:space="preserve">ALAMEDA FAM SVCS ODF2         </t>
  </si>
  <si>
    <t xml:space="preserve">ALMDAFS-OPE0                  </t>
  </si>
  <si>
    <t xml:space="preserve">LATINO C ON A&amp;DA MUJ ODF2     </t>
  </si>
  <si>
    <t xml:space="preserve">LC-MUJ-OPTE0                  </t>
  </si>
  <si>
    <t xml:space="preserve">EBCRP - HAYWARD ODF2          </t>
  </si>
  <si>
    <t xml:space="preserve">EBCRP OPT EO                  </t>
  </si>
  <si>
    <t xml:space="preserve">WOHC - WEST ODF2              </t>
  </si>
  <si>
    <t xml:space="preserve">WOHC-W-OPTE0                  </t>
  </si>
  <si>
    <t xml:space="preserve">WOHC - EAST ODF2              </t>
  </si>
  <si>
    <t xml:space="preserve">WOHC-E-OPTEO                  </t>
  </si>
  <si>
    <t>OPTIONS RECOVERY - BERKLY ODF2</t>
  </si>
  <si>
    <t xml:space="preserve">OPTBKLYOPTE0                  </t>
  </si>
  <si>
    <t xml:space="preserve">SECOND CHANCE - COED TL BASN  </t>
  </si>
  <si>
    <t xml:space="preserve">SC-TCTCOEDBS                  </t>
  </si>
  <si>
    <t xml:space="preserve">BI-BETT - TRANS LIVING BASN   </t>
  </si>
  <si>
    <t xml:space="preserve">BIB-SLE-BASN                  </t>
  </si>
  <si>
    <t xml:space="preserve">SECOND CHANCE COED TL AB109   </t>
  </si>
  <si>
    <t xml:space="preserve">SCTCTCOEDAB9                  </t>
  </si>
  <si>
    <t xml:space="preserve">BI-BETT - TRANS LIVING AB109  </t>
  </si>
  <si>
    <t xml:space="preserve">BIB-SLE-AB09                  </t>
  </si>
  <si>
    <t xml:space="preserve">WOHC ODF CRC WEST             </t>
  </si>
  <si>
    <t xml:space="preserve">WOHC ODF CW                   </t>
  </si>
  <si>
    <t>MAGNOLIA WMNS RECOV PRGM RESDT</t>
  </si>
  <si>
    <t xml:space="preserve">MAG-RESP-OAK                  </t>
  </si>
  <si>
    <t xml:space="preserve">ASIAN CMH SACPA               </t>
  </si>
  <si>
    <t xml:space="preserve">ASIAN SACPA                   </t>
  </si>
  <si>
    <t>NEW BRIDGE FOUND ADOLESCENT PG</t>
  </si>
  <si>
    <t xml:space="preserve">`B-ODFY                       </t>
  </si>
  <si>
    <t xml:space="preserve">WOHC - COCAINE EIS SACPA      </t>
  </si>
  <si>
    <t xml:space="preserve">WOHC-C-EISSC                  </t>
  </si>
  <si>
    <t>WOHC - TROUBLE HOUSE EIS SACPA</t>
  </si>
  <si>
    <t xml:space="preserve">WOHC-TH-EISS                  </t>
  </si>
  <si>
    <t xml:space="preserve">WOHC - MNT SACPA              </t>
  </si>
  <si>
    <t xml:space="preserve">WOHC-MMS SAC                  </t>
  </si>
  <si>
    <t xml:space="preserve">ASIAN CMH SACPA AFTERCARE     </t>
  </si>
  <si>
    <t xml:space="preserve">ASN SACP AFT                  </t>
  </si>
  <si>
    <t xml:space="preserve">WOHC - COCAINE ODF SACPA      </t>
  </si>
  <si>
    <t xml:space="preserve">WOHC-OD SACP                  </t>
  </si>
  <si>
    <t>WOHC - TROUBLE HOUSE ODF SACPA</t>
  </si>
  <si>
    <t xml:space="preserve">WOHC-TH-OD S                  </t>
  </si>
  <si>
    <t>WOHC - TROUBLE HOUSE DAY SACPA</t>
  </si>
  <si>
    <t xml:space="preserve">WOHC-TH-D SC                  </t>
  </si>
  <si>
    <t>WOHC - COCAINE AFTERCARE SACPA</t>
  </si>
  <si>
    <t xml:space="preserve">WOHC-C-AF SC                  </t>
  </si>
  <si>
    <t>WOHC - TROUBLE HS AFTERC SACPA</t>
  </si>
  <si>
    <t xml:space="preserve">WOHC-TH-AF S                  </t>
  </si>
  <si>
    <t xml:space="preserve">WOMEN ON THE WAY REC TLB      </t>
  </si>
  <si>
    <t xml:space="preserve">WOTW-TLB                      </t>
  </si>
  <si>
    <t xml:space="preserve">Sec Chance Cabrillo ODF SACPA </t>
  </si>
  <si>
    <t xml:space="preserve">SC-CAB-02-4S                  </t>
  </si>
  <si>
    <t xml:space="preserve">SEC CHANCE CABRILLO ODFC      </t>
  </si>
  <si>
    <t xml:space="preserve">SC-CAB-ODFC                   </t>
  </si>
  <si>
    <t xml:space="preserve">SEC CHANCE CABRILLO AFTER     </t>
  </si>
  <si>
    <t xml:space="preserve">SC-CAB-AFTER                  </t>
  </si>
  <si>
    <t xml:space="preserve">Alameda CalOMS Test RU        </t>
  </si>
  <si>
    <t xml:space="preserve">CALOMS TEST                   </t>
  </si>
  <si>
    <t xml:space="preserve">ALAMEDA TEST RES              </t>
  </si>
  <si>
    <t xml:space="preserve">ALA TEST RES                  </t>
  </si>
  <si>
    <t xml:space="preserve">NEW BRIDGE ODF BASN           </t>
  </si>
  <si>
    <t xml:space="preserve">NB-NRB                        </t>
  </si>
  <si>
    <t xml:space="preserve">EBCRP HAYWARD DAY SACPA       </t>
  </si>
  <si>
    <t xml:space="preserve">EBCRP-H-DCS                   </t>
  </si>
  <si>
    <t>TRI-VALLEY COMM FOUNDATION ODF</t>
  </si>
  <si>
    <t xml:space="preserve">TVCF-ODF                      </t>
  </si>
  <si>
    <t xml:space="preserve">EBCRP HAYWARD ODF METH ABUSE  </t>
  </si>
  <si>
    <t xml:space="preserve">EBCRP HM ODF                  </t>
  </si>
  <si>
    <t xml:space="preserve">EBCRP HAYWARD DAY METH ABUSE  </t>
  </si>
  <si>
    <t xml:space="preserve">EBCRP HM DAY                  </t>
  </si>
  <si>
    <t xml:space="preserve">NEW BRIDGE DAY BASN           </t>
  </si>
  <si>
    <t xml:space="preserve">NB-DCHB                       </t>
  </si>
  <si>
    <t xml:space="preserve">LATINO C ON A&amp;DA CA TL BASN   </t>
  </si>
  <si>
    <t xml:space="preserve">LC-CA-TLB                     </t>
  </si>
  <si>
    <t>CURA TRANS LIVING BASN OAKLAND</t>
  </si>
  <si>
    <t xml:space="preserve">CURA-TL OAK                   </t>
  </si>
  <si>
    <t xml:space="preserve">SENIOR SUPPORT TRI-VALLEY ODF </t>
  </si>
  <si>
    <t xml:space="preserve">SSPTRIVALODF                  </t>
  </si>
  <si>
    <t xml:space="preserve">BAART BHS - DETOX SACPA       </t>
  </si>
  <si>
    <t xml:space="preserve">BBHS-MDS                      </t>
  </si>
  <si>
    <t xml:space="preserve">ALAMEDA TEST METHADONE        </t>
  </si>
  <si>
    <t xml:space="preserve">ALA TEST MNT                  </t>
  </si>
  <si>
    <t xml:space="preserve">ALAMEDA TEST DETOX            </t>
  </si>
  <si>
    <t xml:space="preserve">ALA TEST DTX                  </t>
  </si>
  <si>
    <t xml:space="preserve">EBCRP - HAYWARD ODF PRIVATE   </t>
  </si>
  <si>
    <t xml:space="preserve">EBCRPODFVHAY                  </t>
  </si>
  <si>
    <t xml:space="preserve">LATINO C ON A&amp;DA CNA TL BASN  </t>
  </si>
  <si>
    <t xml:space="preserve">LC-CNA-TLB                    </t>
  </si>
  <si>
    <t xml:space="preserve">LATINO C ON A&amp;DA MJ ODF BASN  </t>
  </si>
  <si>
    <t xml:space="preserve">LC-MJ-NRB                     </t>
  </si>
  <si>
    <t xml:space="preserve">BAART BHS - MNT SACPA         </t>
  </si>
  <si>
    <t xml:space="preserve">BBHS-MMS                      </t>
  </si>
  <si>
    <t xml:space="preserve">MAGNOLIA REC PRG RES BASN     </t>
  </si>
  <si>
    <t xml:space="preserve">MAG-BR                        </t>
  </si>
  <si>
    <t xml:space="preserve">BAART BHS - DETOX             </t>
  </si>
  <si>
    <t xml:space="preserve">BBHS-MDC                      </t>
  </si>
  <si>
    <t xml:space="preserve">ASIAN COMM MH ODF PRIVATE     </t>
  </si>
  <si>
    <t xml:space="preserve">ASIAN-ODFV                    </t>
  </si>
  <si>
    <t xml:space="preserve">PSP Methadone Detox           </t>
  </si>
  <si>
    <t xml:space="preserve">PSP METH DTX                  </t>
  </si>
  <si>
    <t xml:space="preserve">PSP METHADONE MAINT PROG      </t>
  </si>
  <si>
    <t xml:space="preserve">PSP METH MNT                  </t>
  </si>
  <si>
    <t xml:space="preserve">PSP TEST DRUG PGM             </t>
  </si>
  <si>
    <t xml:space="preserve">PSP DRUG                      </t>
  </si>
  <si>
    <t xml:space="preserve">PSP TEST ALCOHOL PGM          </t>
  </si>
  <si>
    <t xml:space="preserve">PSP ALC                       </t>
  </si>
  <si>
    <t xml:space="preserve">BERKELEY ADDICTION TX - OTP   </t>
  </si>
  <si>
    <t xml:space="preserve">BATS-OTP                      </t>
  </si>
  <si>
    <t xml:space="preserve">H.A.A.R.T.- OTP CORE          </t>
  </si>
  <si>
    <t xml:space="preserve">HAART-OTP                     </t>
  </si>
  <si>
    <t xml:space="preserve">H.A.A.R.T. DTX                </t>
  </si>
  <si>
    <t xml:space="preserve">HAART-MDC                     </t>
  </si>
  <si>
    <t xml:space="preserve">BERKELEY ADDITION TX - DETOX  </t>
  </si>
  <si>
    <t xml:space="preserve">BATS-MDC                      </t>
  </si>
  <si>
    <t xml:space="preserve">H.A.A.R.T. PERINATAL OTP      </t>
  </si>
  <si>
    <t xml:space="preserve">HAART-OTPPER                  </t>
  </si>
  <si>
    <t xml:space="preserve">Oakland Community Counseling  </t>
  </si>
  <si>
    <t xml:space="preserve">OCC-ODFC                      </t>
  </si>
  <si>
    <t>ZDK/14th Street Clinic DTX Pri</t>
  </si>
  <si>
    <t xml:space="preserve">ZDK-MDV                       </t>
  </si>
  <si>
    <t xml:space="preserve">Highland Hospital ODF Private </t>
  </si>
  <si>
    <t xml:space="preserve">HGH-ODFV                      </t>
  </si>
  <si>
    <t xml:space="preserve">WOHC PERINATAL OTP            </t>
  </si>
  <si>
    <t xml:space="preserve">WOHC-OTP PER                  </t>
  </si>
  <si>
    <t xml:space="preserve">WOHC- OTP                     </t>
  </si>
  <si>
    <t xml:space="preserve">WOHC-OTP                      </t>
  </si>
  <si>
    <t xml:space="preserve">WOHC-Methadone DTX            </t>
  </si>
  <si>
    <t xml:space="preserve">WOHC-MDC                      </t>
  </si>
  <si>
    <t xml:space="preserve">ZDK/14th Street Clinic DTX    </t>
  </si>
  <si>
    <t xml:space="preserve">ZDK-MDC                       </t>
  </si>
  <si>
    <t xml:space="preserve">ZDK/14th Street Clinic MNT    </t>
  </si>
  <si>
    <t xml:space="preserve">ZDK-MMC                       </t>
  </si>
  <si>
    <t xml:space="preserve">Highland Hospital ODF         </t>
  </si>
  <si>
    <t xml:space="preserve">HGH-ODFC                      </t>
  </si>
  <si>
    <t xml:space="preserve">Highland Hospital Day         </t>
  </si>
  <si>
    <t xml:space="preserve">HGH-DAYC                      </t>
  </si>
  <si>
    <t xml:space="preserve">Highland Hospital Day Perin   </t>
  </si>
  <si>
    <t xml:space="preserve">HGH-DAYP                      </t>
  </si>
  <si>
    <t xml:space="preserve">BERKELEY ADDICTION TX PN OTP  </t>
  </si>
  <si>
    <t xml:space="preserve">BATS-OTP PER                  </t>
  </si>
  <si>
    <t xml:space="preserve">Thunder Road - Res County     </t>
  </si>
  <si>
    <t xml:space="preserve">THNDR-RESC                    </t>
  </si>
  <si>
    <t xml:space="preserve">Berkeley Addiction Tx MNT Pri </t>
  </si>
  <si>
    <t xml:space="preserve">BATS-MMV                      </t>
  </si>
  <si>
    <t xml:space="preserve">Berkeley Addiction Tx DTX Pri </t>
  </si>
  <si>
    <t xml:space="preserve">BATS-MDV                      </t>
  </si>
  <si>
    <t xml:space="preserve">H.A.A.R.T. MNT Private        </t>
  </si>
  <si>
    <t xml:space="preserve">HAART-MMV                     </t>
  </si>
  <si>
    <t xml:space="preserve">H.A.A.R.T. DTX Private        </t>
  </si>
  <si>
    <t xml:space="preserve">HAART-MDV                     </t>
  </si>
  <si>
    <t>Oakland Comm Counseling ODF Pr</t>
  </si>
  <si>
    <t xml:space="preserve">OCC-ODFV                      </t>
  </si>
  <si>
    <t>ZDK/14th Street Clinic MNT Pri</t>
  </si>
  <si>
    <t xml:space="preserve">ZDK-MMV                       </t>
  </si>
  <si>
    <t xml:space="preserve">Highland Hospital Day Private </t>
  </si>
  <si>
    <t xml:space="preserve">HGH-DAYV                      </t>
  </si>
  <si>
    <t xml:space="preserve">14th St Medical Group NAL     </t>
  </si>
  <si>
    <t xml:space="preserve">14ST-NALC                     </t>
  </si>
  <si>
    <t xml:space="preserve">14th St Medical Group ODF     </t>
  </si>
  <si>
    <t xml:space="preserve">14ST-ODFC                     </t>
  </si>
  <si>
    <t xml:space="preserve">Highland Hospital - ODFT      </t>
  </si>
  <si>
    <t xml:space="preserve">HGH-ODFT                      </t>
  </si>
  <si>
    <t xml:space="preserve">WOHC- OTP PARENTING           </t>
  </si>
  <si>
    <t xml:space="preserve">EBCRP - BASN Day Tx Hayward   </t>
  </si>
  <si>
    <t xml:space="preserve">EBCRP-HAY-BS                  </t>
  </si>
  <si>
    <t xml:space="preserve">SECOND CHANCE - ASHLAND       </t>
  </si>
  <si>
    <t xml:space="preserve">SC-ASH-ODFC                   </t>
  </si>
  <si>
    <t xml:space="preserve">H.A.A.R.T. MNT Parenting      </t>
  </si>
  <si>
    <t xml:space="preserve">HAART MMT                     </t>
  </si>
  <si>
    <t xml:space="preserve">OPTIONS RECOVERY OAKLAND TL   </t>
  </si>
  <si>
    <t xml:space="preserve">OPTTL-OAK-59                  </t>
  </si>
  <si>
    <t xml:space="preserve">Berkeley Addiction Tx Parent  </t>
  </si>
  <si>
    <t xml:space="preserve">BATS-MMT                      </t>
  </si>
  <si>
    <t xml:space="preserve">H.A.A.R.T. CV OTP CORE        </t>
  </si>
  <si>
    <t xml:space="preserve">HAART CV OTP                  </t>
  </si>
  <si>
    <t xml:space="preserve">H.A.A.R.T.- CV PERINATAL OTP  </t>
  </si>
  <si>
    <t xml:space="preserve">HAARTCVOTPPE                  </t>
  </si>
  <si>
    <t>PSP Test Day Treatment Program</t>
  </si>
  <si>
    <t xml:space="preserve">PSP DAY                       </t>
  </si>
  <si>
    <t xml:space="preserve">H.A.A.R.T.-CV - MNT Parenting </t>
  </si>
  <si>
    <t xml:space="preserve">H-CV - MMT                    </t>
  </si>
  <si>
    <t xml:space="preserve">THE CENTER - ODF              </t>
  </si>
  <si>
    <t xml:space="preserve">CTR-ODF                       </t>
  </si>
  <si>
    <t xml:space="preserve">WOHC DTX Private              </t>
  </si>
  <si>
    <t xml:space="preserve">H.A.A.R.T.-CV - MMV PRIVATE   </t>
  </si>
  <si>
    <t xml:space="preserve">M-CV-MMV                      </t>
  </si>
  <si>
    <t xml:space="preserve">NEL - Mujeres                 </t>
  </si>
  <si>
    <t xml:space="preserve">N-MUJ-ODFC                    </t>
  </si>
  <si>
    <t xml:space="preserve">NEW BRIDGE FOUND. - ODF       </t>
  </si>
  <si>
    <t xml:space="preserve">NB-ODFC                       </t>
  </si>
  <si>
    <t xml:space="preserve">H-MDV                         </t>
  </si>
  <si>
    <t xml:space="preserve">SECOND CHANCE - TRI-CITY      </t>
  </si>
  <si>
    <t xml:space="preserve">SC-TRI-ODFC                   </t>
  </si>
  <si>
    <t>SOLID FOUNDATION - WOMEN'S PRO</t>
  </si>
  <si>
    <t xml:space="preserve">SF-ODFC                       </t>
  </si>
  <si>
    <t xml:space="preserve">SOLID FOUND. DAY PERINATAL    </t>
  </si>
  <si>
    <t xml:space="preserve">SF-ODFP                       </t>
  </si>
  <si>
    <t xml:space="preserve">WOHC - CRC EAST               </t>
  </si>
  <si>
    <t xml:space="preserve">WOHC-CRC-EST                  </t>
  </si>
  <si>
    <t xml:space="preserve">WOHC - TROUBLE HOUSE ODF      </t>
  </si>
  <si>
    <t xml:space="preserve">WOHC-TH-ODFC                  </t>
  </si>
  <si>
    <t>WOHC - TROUBLE HOUSE - DAY CAR</t>
  </si>
  <si>
    <t xml:space="preserve">WOHC-TH-DCHP                  </t>
  </si>
  <si>
    <t xml:space="preserve">SAACS- OTP                    </t>
  </si>
  <si>
    <t xml:space="preserve">SAACS-OTP                     </t>
  </si>
  <si>
    <t xml:space="preserve">SAACS - Meth Maint. Perinatal </t>
  </si>
  <si>
    <t xml:space="preserve">SAACS-MMP                     </t>
  </si>
  <si>
    <t xml:space="preserve">SOLID - MANDELA - RES         </t>
  </si>
  <si>
    <t xml:space="preserve">SF-MAN-RESP                   </t>
  </si>
  <si>
    <t xml:space="preserve">SOLID KELLER - RES PERINATAL  </t>
  </si>
  <si>
    <t xml:space="preserve">SF-KLR-RESP                   </t>
  </si>
  <si>
    <t xml:space="preserve">CURA - COUNTY                 </t>
  </si>
  <si>
    <t xml:space="preserve">CURA-RESC                     </t>
  </si>
  <si>
    <t xml:space="preserve">HORIZON - PROJECT EDEN COUNTY </t>
  </si>
  <si>
    <t xml:space="preserve">H-PE-ODFC                     </t>
  </si>
  <si>
    <t xml:space="preserve">CURA - PRIVATE                </t>
  </si>
  <si>
    <t xml:space="preserve">CURA-RESV                     </t>
  </si>
  <si>
    <t xml:space="preserve">HORIZON - PROJECT EDEN        </t>
  </si>
  <si>
    <t xml:space="preserve">H-PE-ODFV                     </t>
  </si>
  <si>
    <t xml:space="preserve">NEW BRIDGE - ODF PRIVATE      </t>
  </si>
  <si>
    <t xml:space="preserve">NB-ODFV                       </t>
  </si>
  <si>
    <t xml:space="preserve">NEW BRIDGE RES. COUNTY        </t>
  </si>
  <si>
    <t xml:space="preserve">NB-RESC                       </t>
  </si>
  <si>
    <t xml:space="preserve">NEW BRIDGE - RES. PRIVATE     </t>
  </si>
  <si>
    <t xml:space="preserve">NB-RESV                       </t>
  </si>
  <si>
    <t xml:space="preserve">SAACS - METHADONE PRIVATE     </t>
  </si>
  <si>
    <t xml:space="preserve">SAACS-MMV                     </t>
  </si>
  <si>
    <t>2ND CHNC - PHNX WNS CTR - ODFP</t>
  </si>
  <si>
    <t xml:space="preserve">SC-PHX-ODFP                   </t>
  </si>
  <si>
    <t>2ND CHNCE - TRI CITY - ODF PRV</t>
  </si>
  <si>
    <t xml:space="preserve">SC-TRI-ODFV                   </t>
  </si>
  <si>
    <t xml:space="preserve">SLD FNDTN - ANDOVER RES. CNTY </t>
  </si>
  <si>
    <t xml:space="preserve">SF-AND-RESC                   </t>
  </si>
  <si>
    <t xml:space="preserve">2ND CHNC - PHX WNS CTR - DCH  </t>
  </si>
  <si>
    <t xml:space="preserve">SC-PHX-DCHC                   </t>
  </si>
  <si>
    <t>SLD FNDTN - KELLER RES. COUNTY</t>
  </si>
  <si>
    <t xml:space="preserve">SF-KLR-RESC                   </t>
  </si>
  <si>
    <t>SLD FNDTN - MANDELA RES COUNTY</t>
  </si>
  <si>
    <t xml:space="preserve">SF-MAN-RESC                   </t>
  </si>
  <si>
    <t>SLD FNDTN WNS CTR - DCH COUNTY</t>
  </si>
  <si>
    <t xml:space="preserve">SF-DCHC                       </t>
  </si>
  <si>
    <t>WOHC - TROUBLE HOUSE - ODF PRV</t>
  </si>
  <si>
    <t xml:space="preserve">WOHC-TH-ODFV                  </t>
  </si>
  <si>
    <t xml:space="preserve">THUNDER ROAD - ODF COUNTY     </t>
  </si>
  <si>
    <t xml:space="preserve">THNDR-ODFC                    </t>
  </si>
  <si>
    <t xml:space="preserve">THUNDER ROAD RES. PRIVATE     </t>
  </si>
  <si>
    <t xml:space="preserve">THNDR-RESV                    </t>
  </si>
  <si>
    <t>WOHC - COCAINE R.C. - ODF PRVT</t>
  </si>
  <si>
    <t xml:space="preserve">WOHC-C-ODFV                   </t>
  </si>
  <si>
    <t xml:space="preserve">NEL - Mujeres - SACPA         </t>
  </si>
  <si>
    <t xml:space="preserve">NEL SACPA                     </t>
  </si>
  <si>
    <t xml:space="preserve">WOHC - OUTPTNT SRV - DCH CNTY </t>
  </si>
  <si>
    <t xml:space="preserve">WOHC-TH-DCHC                  </t>
  </si>
  <si>
    <t xml:space="preserve">WEN - RES. PERINATAL          </t>
  </si>
  <si>
    <t xml:space="preserve">WEN-RESP                      </t>
  </si>
  <si>
    <t xml:space="preserve">WEN - RES. PRIVATE            </t>
  </si>
  <si>
    <t xml:space="preserve">WEN-RESV                      </t>
  </si>
  <si>
    <t xml:space="preserve">ALAMEDA FAM SVCS ODF COUNTY   </t>
  </si>
  <si>
    <t xml:space="preserve">ALMDAFS-ODFC                  </t>
  </si>
  <si>
    <t xml:space="preserve">XANTHOS - ODF PRIVATE         </t>
  </si>
  <si>
    <t xml:space="preserve">XTHS-ODFV                     </t>
  </si>
  <si>
    <t xml:space="preserve">CURA - BASN                   </t>
  </si>
  <si>
    <t xml:space="preserve">CURA-BR                       </t>
  </si>
  <si>
    <t xml:space="preserve">NEW BRIDGE - BASN             </t>
  </si>
  <si>
    <t xml:space="preserve">NB-RB                         </t>
  </si>
  <si>
    <t xml:space="preserve">2ND CHANCE - BASN             </t>
  </si>
  <si>
    <t xml:space="preserve">SC-TRI-NRB                    </t>
  </si>
  <si>
    <t xml:space="preserve">WOHC - TROUBLE HOUSE - BASN   </t>
  </si>
  <si>
    <t xml:space="preserve">WOHC-TH-NRB                   </t>
  </si>
  <si>
    <t xml:space="preserve">CURA - OAKLAND SACPA          </t>
  </si>
  <si>
    <t xml:space="preserve">CURA SACPOAK                  </t>
  </si>
  <si>
    <t xml:space="preserve">THUNDER ROAD - DCH EPSDT      </t>
  </si>
  <si>
    <t xml:space="preserve">THUNDR-DCHE                   </t>
  </si>
  <si>
    <t xml:space="preserve">THUNDER ROAD - PRIVATE        </t>
  </si>
  <si>
    <t xml:space="preserve">THUNDR-PRVTE                  </t>
  </si>
  <si>
    <t xml:space="preserve">THUNDER ROAD - DCH PRIVATE    </t>
  </si>
  <si>
    <t xml:space="preserve">THNDR-DCH PV                  </t>
  </si>
  <si>
    <t xml:space="preserve">NEL - Mujeres - WSEP          </t>
  </si>
  <si>
    <t xml:space="preserve">NEL-ODFT                      </t>
  </si>
  <si>
    <t xml:space="preserve">THE CENTER - PRIVATE          </t>
  </si>
  <si>
    <t xml:space="preserve">CTR-ODFV                      </t>
  </si>
  <si>
    <t xml:space="preserve">2nd CHNCE-PHX WMS CTR-SACPA   </t>
  </si>
  <si>
    <t xml:space="preserve">SC-PHX-SACPA                  </t>
  </si>
  <si>
    <t xml:space="preserve">VALLEY COMMUNITY HLTH CTR-ODF </t>
  </si>
  <si>
    <t xml:space="preserve">VCHC-ODF                      </t>
  </si>
  <si>
    <t>VALLEY COMMUNITY HLTH CTR-ODFV</t>
  </si>
  <si>
    <t xml:space="preserve">VCHC-ODFV                     </t>
  </si>
  <si>
    <t>2ND CHNCE - PHX WNS CTR - ODFC</t>
  </si>
  <si>
    <t xml:space="preserve">SC-PHX-ODFC                   </t>
  </si>
  <si>
    <t xml:space="preserve">CURA - BASN RES OAKLAND       </t>
  </si>
  <si>
    <t xml:space="preserve">CURA BAS OAK                  </t>
  </si>
  <si>
    <t xml:space="preserve">WOHC CRC EAST ADOLESCENT      </t>
  </si>
  <si>
    <t xml:space="preserve">WOHC C-EADOL                  </t>
  </si>
  <si>
    <t>SECOND CHANCE - TRI-CITY SACPA</t>
  </si>
  <si>
    <t xml:space="preserve">SC-TRI-SACPA                  </t>
  </si>
  <si>
    <t xml:space="preserve">HORIZON - PROJECT EDEN YOUTH  </t>
  </si>
  <si>
    <t xml:space="preserve">H-PE-ODFY                     </t>
  </si>
  <si>
    <t xml:space="preserve">CURA-CAL WORKS                </t>
  </si>
  <si>
    <t xml:space="preserve">CURA-RESW                     </t>
  </si>
  <si>
    <t xml:space="preserve">H.A.A.R.T.-CV-MNT-CalWorks    </t>
  </si>
  <si>
    <t xml:space="preserve">H-CV-MVW                      </t>
  </si>
  <si>
    <t xml:space="preserve">H.A.A.R.T. - MNT - CalWorks   </t>
  </si>
  <si>
    <t xml:space="preserve">HAART-MNW                     </t>
  </si>
  <si>
    <t xml:space="preserve">N-MUJ-ODFW                    </t>
  </si>
  <si>
    <t xml:space="preserve">SACPA MISC CODES TEMP         </t>
  </si>
  <si>
    <t xml:space="preserve">SACPA TEMP                    </t>
  </si>
  <si>
    <t xml:space="preserve">NEW BRIDGE RES. CAL-WORKS     </t>
  </si>
  <si>
    <t xml:space="preserve">NB-RESW                       </t>
  </si>
  <si>
    <t xml:space="preserve">2ND CHNC - PHX WNS CTR - DCHW </t>
  </si>
  <si>
    <t xml:space="preserve">SC-PHX-DCHW                   </t>
  </si>
  <si>
    <t xml:space="preserve">2ND CHNC - PHX WNS CTR - ODFW </t>
  </si>
  <si>
    <t xml:space="preserve">SC-PHX-ODFW                   </t>
  </si>
  <si>
    <t xml:space="preserve">2ND CHNC - TRI CITY ODFW      </t>
  </si>
  <si>
    <t xml:space="preserve">SC-TRI-ODFW                   </t>
  </si>
  <si>
    <t xml:space="preserve">CURA - RES OAKLAND            </t>
  </si>
  <si>
    <t xml:space="preserve">CURA-RES OAK                  </t>
  </si>
  <si>
    <t xml:space="preserve">SF-ODFW                       </t>
  </si>
  <si>
    <t>SLD FNDTN - KELLER RES CalWork</t>
  </si>
  <si>
    <t xml:space="preserve">SF-KLR-RESW                   </t>
  </si>
  <si>
    <t xml:space="preserve">SLD FNDTN - MANDELA I - RESW  </t>
  </si>
  <si>
    <t xml:space="preserve">SF-MAN-RESW                   </t>
  </si>
  <si>
    <t xml:space="preserve">SF FNDTN - MANDELA II - RESW  </t>
  </si>
  <si>
    <t>VALLEY COMMUNITY HLTH CTR-ODFW</t>
  </si>
  <si>
    <t xml:space="preserve">VCHC-ODFW                     </t>
  </si>
  <si>
    <t xml:space="preserve">WOHC-OUTPTNT SRV-DCH CALWORKS </t>
  </si>
  <si>
    <t xml:space="preserve">WOHC-TH-DCHW                  </t>
  </si>
  <si>
    <t>WOHC-TROUBLE HOUSE ODF CALWORK</t>
  </si>
  <si>
    <t xml:space="preserve">WOHC-TH-ODFW                  </t>
  </si>
  <si>
    <t xml:space="preserve">WOHC-Methadone                </t>
  </si>
  <si>
    <t xml:space="preserve">WOHC-MMW                      </t>
  </si>
  <si>
    <t xml:space="preserve">WOHC - Cocaine ODF CalWorks   </t>
  </si>
  <si>
    <t xml:space="preserve">WOHC-C-ODFW                   </t>
  </si>
  <si>
    <t xml:space="preserve">Healthy Infant - DCHW         </t>
  </si>
  <si>
    <t xml:space="preserve">HIP-DCHW                      </t>
  </si>
  <si>
    <t xml:space="preserve">SACPAA proc 556               </t>
  </si>
  <si>
    <t xml:space="preserve">PROC 556                      </t>
  </si>
  <si>
    <t xml:space="preserve">Xanthos-ODF CalWORKs          </t>
  </si>
  <si>
    <t xml:space="preserve">XAN-ODFW                      </t>
  </si>
  <si>
    <t xml:space="preserve">New Leaf Counseling Services  </t>
  </si>
  <si>
    <t xml:space="preserve">NLCS-ODFC                     </t>
  </si>
  <si>
    <t xml:space="preserve">NEW LEAF COUNSELING SERVICES  </t>
  </si>
  <si>
    <t xml:space="preserve">NLCS-ODFV                     </t>
  </si>
  <si>
    <t xml:space="preserve">Ujima House                   </t>
  </si>
  <si>
    <t xml:space="preserve">UJIMA-ODF                     </t>
  </si>
  <si>
    <t xml:space="preserve">Valley Comm. Health-BASN      </t>
  </si>
  <si>
    <t xml:space="preserve">VCHC-BASN                     </t>
  </si>
  <si>
    <t xml:space="preserve">SEVENTH STEP-TL BASN          </t>
  </si>
  <si>
    <t xml:space="preserve">7STEP-TLB                     </t>
  </si>
  <si>
    <t>Highland Hospital - Case Mgmnt</t>
  </si>
  <si>
    <t xml:space="preserve">HGH-CM                        </t>
  </si>
  <si>
    <t>Highland Hospital ODF-CalWORKs</t>
  </si>
  <si>
    <t xml:space="preserve">HGH-ODFW                      </t>
  </si>
  <si>
    <t>New Leaf Counseling Svcs SACPA</t>
  </si>
  <si>
    <t xml:space="preserve">NLCS SACPA                    </t>
  </si>
  <si>
    <t xml:space="preserve">ZDK/14th Street - SACPA DETOX </t>
  </si>
  <si>
    <t xml:space="preserve">ZDK-DTX-S                     </t>
  </si>
  <si>
    <t xml:space="preserve">SECOND CHANCE - ASHLAND SACPA </t>
  </si>
  <si>
    <t xml:space="preserve">SC-ASH-SACPA                  </t>
  </si>
  <si>
    <t>SOLID FOUNDATION-WOM PRO SACPA</t>
  </si>
  <si>
    <t xml:space="preserve">SF-SACPA                      </t>
  </si>
  <si>
    <t>HIGHLAND HOSPITAL SACPA AFTERC</t>
  </si>
  <si>
    <t xml:space="preserve">HGH SACP AFT                  </t>
  </si>
  <si>
    <t>VALLEY COMMUNTY HLTH CTR SACPA</t>
  </si>
  <si>
    <t xml:space="preserve">VCHC-SACPA                    </t>
  </si>
  <si>
    <t xml:space="preserve">OPTIONSRECOVERY - DAY - SACPA </t>
  </si>
  <si>
    <t xml:space="preserve">OPNS-D-SACPA                  </t>
  </si>
  <si>
    <t xml:space="preserve">ZDK/14th St Clinic MNT SACPA  </t>
  </si>
  <si>
    <t xml:space="preserve">ZDK-MMC SACP                  </t>
  </si>
  <si>
    <t xml:space="preserve">H.A.A.R.T.-CV-MNT Core SACPA  </t>
  </si>
  <si>
    <t xml:space="preserve">H-CV-SACPA                    </t>
  </si>
  <si>
    <t xml:space="preserve">EBCRP HAYWARD SACPA AFTERCARE </t>
  </si>
  <si>
    <t xml:space="preserve">EBCRP H AFTC                  </t>
  </si>
  <si>
    <t xml:space="preserve">H.A.A.R.T.-MNT Core SACPA     </t>
  </si>
  <si>
    <t xml:space="preserve">HAART-MMC SC                  </t>
  </si>
  <si>
    <t xml:space="preserve">H.A.A.R.T.DTX SACPA           </t>
  </si>
  <si>
    <t xml:space="preserve">HAART MDC SC                  </t>
  </si>
  <si>
    <t xml:space="preserve">Highland Hospital ODF SACPA   </t>
  </si>
  <si>
    <t xml:space="preserve">HGH SACPA                     </t>
  </si>
  <si>
    <t xml:space="preserve">CURA - COUNTY SACPA           </t>
  </si>
  <si>
    <t xml:space="preserve">CURA-SACPA                    </t>
  </si>
  <si>
    <t>SLD FNDTN-ANDOVER RES CO SACPA</t>
  </si>
  <si>
    <t xml:space="preserve">SF-AND-SACPA                  </t>
  </si>
  <si>
    <t xml:space="preserve">SECOND CHANCE-ASHLAND-SACPA   </t>
  </si>
  <si>
    <t>SECOND CHANCE - TRI-CITY-SACPA</t>
  </si>
  <si>
    <t xml:space="preserve">VALLEY COMMUNITY HLTH - SACPA </t>
  </si>
  <si>
    <t xml:space="preserve">XANTHOS - SACPA               </t>
  </si>
  <si>
    <t xml:space="preserve">XTHS-SACPA                    </t>
  </si>
  <si>
    <t xml:space="preserve">OPTIONS RECOVERY-SACPA        </t>
  </si>
  <si>
    <t xml:space="preserve">OPTNS-SACPA                   </t>
  </si>
  <si>
    <t xml:space="preserve">EBCRP EI HAYWARD SACPA        </t>
  </si>
  <si>
    <t xml:space="preserve">EBCRP H SACP                  </t>
  </si>
  <si>
    <t xml:space="preserve">NEL - MUJERES SACPA AFTERCARE </t>
  </si>
  <si>
    <t xml:space="preserve">NEL SACP AFT                  </t>
  </si>
  <si>
    <t xml:space="preserve">NEW LEAF - RESIDENTIAL-SACPA  </t>
  </si>
  <si>
    <t xml:space="preserve">NL-RES-SACPA                  </t>
  </si>
  <si>
    <t xml:space="preserve">HIGHLAND HOSPITAL DAY SACPA   </t>
  </si>
  <si>
    <t xml:space="preserve">HGH DAY SACP                  </t>
  </si>
  <si>
    <t xml:space="preserve">G.R.A.C.E. INC RES SACPA      </t>
  </si>
  <si>
    <t xml:space="preserve">GRACE SACPA                   </t>
  </si>
  <si>
    <t>MILESTONES HUMAN SVC RES SACPA</t>
  </si>
  <si>
    <t xml:space="preserve">MILEST SACPA                  </t>
  </si>
  <si>
    <t xml:space="preserve">NEW BRIDGE DAY SACPA          </t>
  </si>
  <si>
    <t xml:space="preserve">NB SACPA                      </t>
  </si>
  <si>
    <t xml:space="preserve">EBCRP HAYWARD DAY OPEN DOOR   </t>
  </si>
  <si>
    <t xml:space="preserve">EBCRP DAY H                   </t>
  </si>
  <si>
    <t xml:space="preserve">S.A.A.C.S. MNT SACPA          </t>
  </si>
  <si>
    <t xml:space="preserve">SAACS SACPA                   </t>
  </si>
  <si>
    <t xml:space="preserve">NEW BRIDGE RES SACPA          </t>
  </si>
  <si>
    <t xml:space="preserve">NB RES SACPA                  </t>
  </si>
  <si>
    <t xml:space="preserve">EBCRP HAYWARD ODF OPEN DOOR   </t>
  </si>
  <si>
    <t xml:space="preserve">EBCRP ODF HA                  </t>
  </si>
  <si>
    <t xml:space="preserve">NEW BRIDGE ODF SACPA          </t>
  </si>
  <si>
    <t xml:space="preserve">EBCRP HAYWARD ODF SACPA       </t>
  </si>
  <si>
    <t xml:space="preserve">NEW BRIDGE EI OAKLAND SACPA   </t>
  </si>
  <si>
    <t>OPTIONS RECOVERY - PRIVATE ODF</t>
  </si>
  <si>
    <t xml:space="preserve">OPTNS-ODFV                    </t>
  </si>
  <si>
    <t>OPTIONS RECOVERY - DCH PRIVATE</t>
  </si>
  <si>
    <t xml:space="preserve">OPTNS - DCHV                  </t>
  </si>
  <si>
    <t xml:space="preserve">NEW LEAF - RES PERINATAL      </t>
  </si>
  <si>
    <t xml:space="preserve">NL-RESP                       </t>
  </si>
  <si>
    <t xml:space="preserve">SUPPORT SYSTEMS HOMES SACPA   </t>
  </si>
  <si>
    <t xml:space="preserve">SSH-SACPA                     </t>
  </si>
  <si>
    <t xml:space="preserve">SUPPORT SYSTEMS HOMES-DCP RES </t>
  </si>
  <si>
    <t xml:space="preserve">SSH-DCP                       </t>
  </si>
  <si>
    <t>VALLEY COMMUNITY HLTH CTR-ODFY</t>
  </si>
  <si>
    <t xml:space="preserve">VCHC-ODFY                     </t>
  </si>
  <si>
    <t>MAGNOLIA RECOVERY PGM RES PERI</t>
  </si>
  <si>
    <t xml:space="preserve">MR-RESP                       </t>
  </si>
  <si>
    <t>NEW LEAF COUNSELING SACPA AFTC</t>
  </si>
  <si>
    <t xml:space="preserve">NL SACP AFTC                  </t>
  </si>
  <si>
    <t>OPTIONS RECOVERY SACPA AFTERCA</t>
  </si>
  <si>
    <t xml:space="preserve">OPTIONS AFTC                  </t>
  </si>
  <si>
    <t>SECOND CHANCE-ASHLND SACPA AFT</t>
  </si>
  <si>
    <t xml:space="preserve">SC ASH AFTER                  </t>
  </si>
  <si>
    <t>SECOND CHANCE-TRIC SACPA AFTER</t>
  </si>
  <si>
    <t xml:space="preserve">SC TRI AFTER                  </t>
  </si>
  <si>
    <t>VALLEY COMM HEALTH SACPA AFTER</t>
  </si>
  <si>
    <t xml:space="preserve">VCHS SAC AFT                  </t>
  </si>
  <si>
    <t xml:space="preserve">XANTHOS SACPA AFTERCARE       </t>
  </si>
  <si>
    <t xml:space="preserve">XTHS AFTERC                   </t>
  </si>
  <si>
    <t xml:space="preserve">THE HOME OF COMFORT RES SACPA </t>
  </si>
  <si>
    <t xml:space="preserve">HOME-RES-SAC                  </t>
  </si>
  <si>
    <t>THE HOME OF COMFORT SACPA AFTR</t>
  </si>
  <si>
    <t xml:space="preserve">HOME AFTERC                   </t>
  </si>
  <si>
    <t xml:space="preserve">ASIAN CMH ADOLESCENT PROGRAM  </t>
  </si>
  <si>
    <t xml:space="preserve">ASIAN-ODFY                    </t>
  </si>
  <si>
    <t>THUNDER ROAD - ADOLESCENT PRGM</t>
  </si>
  <si>
    <t xml:space="preserve">THNDR-ODFY                    </t>
  </si>
  <si>
    <t>ASIAN PACIFIC ADOLESCENT PRGRM</t>
  </si>
  <si>
    <t xml:space="preserve">ASPAC-ODFY                    </t>
  </si>
  <si>
    <t xml:space="preserve">COMM DRUG COUNCIL ADOLESCENT  </t>
  </si>
  <si>
    <t xml:space="preserve">CCEC-ODFY                     </t>
  </si>
  <si>
    <t xml:space="preserve">NEL-EL CENTRO ADOLESCENT PRGM </t>
  </si>
  <si>
    <t xml:space="preserve">NEL-ODFY-ADL                  </t>
  </si>
  <si>
    <t xml:space="preserve">ALAMEDA FAM SVCS ADOLESCENT   </t>
  </si>
  <si>
    <t xml:space="preserve">ALMDAFS-ODFY                  </t>
  </si>
  <si>
    <t xml:space="preserve">CURA - RES PRIVATE            </t>
  </si>
  <si>
    <t xml:space="preserve">CURA-RESVOAK                  </t>
  </si>
  <si>
    <t xml:space="preserve">BAY AREA ART - MAINTENANCE    </t>
  </si>
  <si>
    <t xml:space="preserve">BAART-MMC                     </t>
  </si>
  <si>
    <t xml:space="preserve">BAART BHS-DETOX PRIVATE       </t>
  </si>
  <si>
    <t xml:space="preserve">BBHS-MDPP                     </t>
  </si>
  <si>
    <t xml:space="preserve">LIFELINE METHADONE PRIVATE    </t>
  </si>
  <si>
    <t xml:space="preserve">LIFELINEMMPP                  </t>
  </si>
  <si>
    <t xml:space="preserve">MAGNOLIA RES PRIVATE          </t>
  </si>
  <si>
    <t xml:space="preserve">MAG-RESV                      </t>
  </si>
  <si>
    <t xml:space="preserve">NEW BRIDGE ADOL - PRIVATE     </t>
  </si>
  <si>
    <t xml:space="preserve">NB - ADOLV                    </t>
  </si>
  <si>
    <t xml:space="preserve">OPTIONS RECOVERY BERK-63 TL   </t>
  </si>
  <si>
    <t xml:space="preserve">OPTL-BERK-63                  </t>
  </si>
  <si>
    <t xml:space="preserve">OPTIONS RECOVERY - ODF        </t>
  </si>
  <si>
    <t xml:space="preserve">OPTNS - ODF                   </t>
  </si>
  <si>
    <t>EASTBAY COMM REC PROJ ODF BASN</t>
  </si>
  <si>
    <t xml:space="preserve">EBCRP-ODFBAS                  </t>
  </si>
  <si>
    <t xml:space="preserve">LIFELINE TRMT SERVICES INC    </t>
  </si>
  <si>
    <t xml:space="preserve">LIFELINE-OTP                  </t>
  </si>
  <si>
    <t xml:space="preserve">BAART BHS METHADONE PRIVATE   </t>
  </si>
  <si>
    <t xml:space="preserve">BBHS-MMPP                     </t>
  </si>
  <si>
    <t>BAY AREA ART METHADONE PRIVATE</t>
  </si>
  <si>
    <t xml:space="preserve">BAART-MMPP                    </t>
  </si>
  <si>
    <t>EAST BAY COM REC PROJ HAY ODFB</t>
  </si>
  <si>
    <t xml:space="preserve">EBCRP-H-ODFB                  </t>
  </si>
  <si>
    <t>HORIZON CHERRY HIL DTC RES CTR</t>
  </si>
  <si>
    <t xml:space="preserve">H-CH-DTXRESC                  </t>
  </si>
  <si>
    <t>HORIZON SERVICES DTXRESPRIVATE</t>
  </si>
  <si>
    <t xml:space="preserve">H-CH-DTXRESP                  </t>
  </si>
  <si>
    <t xml:space="preserve">HORIZON SERVICES DTXRESS      </t>
  </si>
  <si>
    <t xml:space="preserve">H-CH-DTXRESS                  </t>
  </si>
  <si>
    <t xml:space="preserve">WOMEN ON THE WAY REC BASN     </t>
  </si>
  <si>
    <t xml:space="preserve">WOTW-BR                       </t>
  </si>
  <si>
    <t xml:space="preserve">SEVENTH STEP FOUND - BASN     </t>
  </si>
  <si>
    <t xml:space="preserve">7STEP-BASN                    </t>
  </si>
  <si>
    <t xml:space="preserve">OPTIONS RECOVERY ODF BASN     </t>
  </si>
  <si>
    <t xml:space="preserve">ORS-ODFB                      </t>
  </si>
  <si>
    <t>HORIZON CHERRY HIL SOBERING CT</t>
  </si>
  <si>
    <t xml:space="preserve">H-CH-DTXSOBC                  </t>
  </si>
  <si>
    <t>OPTIONS RECOVERY TRANSLIV BASN</t>
  </si>
  <si>
    <t xml:space="preserve">ORS-TLB                       </t>
  </si>
  <si>
    <t>MAGNOLIA WMNS RECOVERY PRG RES</t>
  </si>
  <si>
    <t xml:space="preserve">MRP-RESC                      </t>
  </si>
  <si>
    <t xml:space="preserve">SEVENTH STEP FOUND-RES        </t>
  </si>
  <si>
    <t xml:space="preserve">7STEP-RESV                    </t>
  </si>
  <si>
    <t>WOHC COMM RECOVERY CTR WST ODF</t>
  </si>
  <si>
    <t xml:space="preserve">WOHC-CW-ODFC                  </t>
  </si>
  <si>
    <t xml:space="preserve">THUNDER ROAD RES TL YOUTH     </t>
  </si>
  <si>
    <t xml:space="preserve">THNDR-RESTLY                  </t>
  </si>
  <si>
    <t xml:space="preserve">SAACS-METHADONE DTX PRIVATE   </t>
  </si>
  <si>
    <t xml:space="preserve">SAACS-MDV                     </t>
  </si>
  <si>
    <t xml:space="preserve">OPTIONS RECOVERY OAK WEST TL  </t>
  </si>
  <si>
    <t xml:space="preserve">OPTTL-OAK-WE                  </t>
  </si>
  <si>
    <t xml:space="preserve">WOHC CRC WEST ODF             </t>
  </si>
  <si>
    <t xml:space="preserve">WOHC-CW-ODF                   </t>
  </si>
  <si>
    <t xml:space="preserve">AXIS COMMUNITY HEALTH INC-ODF </t>
  </si>
  <si>
    <t xml:space="preserve">AXIS-ODF                      </t>
  </si>
  <si>
    <t xml:space="preserve">WOHC CRC WEST ODF PRIVATE     </t>
  </si>
  <si>
    <t xml:space="preserve">WOHC-CW-ODFP                  </t>
  </si>
  <si>
    <t xml:space="preserve">OPTIONS RECOVERY OAK 55TH TL  </t>
  </si>
  <si>
    <t xml:space="preserve">OPTTL-OAK-55                  </t>
  </si>
  <si>
    <t>OPTIONS RECOVERY BERKLEY-KI TL</t>
  </si>
  <si>
    <t xml:space="preserve">OPTTL-BER-KI                  </t>
  </si>
  <si>
    <t xml:space="preserve">OPTIONS RECOVERY ODF-WO       </t>
  </si>
  <si>
    <t xml:space="preserve">OPTNS-ODF-WO                  </t>
  </si>
  <si>
    <t xml:space="preserve">SECOND CHANCE-TRANSLVNG BASN  </t>
  </si>
  <si>
    <t xml:space="preserve">SCTCTMALEBSN                  </t>
  </si>
  <si>
    <t>LA FAMILIA ODF WOMENS PARENTNG</t>
  </si>
  <si>
    <t xml:space="preserve">LAFAM WSEP                    </t>
  </si>
  <si>
    <t xml:space="preserve">CENTERFORCE CASE MANAGEMENT   </t>
  </si>
  <si>
    <t xml:space="preserve">CFORCE MOMS                   </t>
  </si>
  <si>
    <t>BI-BETT-TRANS LIVING DRG COURT</t>
  </si>
  <si>
    <t xml:space="preserve">BIBTL14THDC                   </t>
  </si>
  <si>
    <t>LA FAMILIA ODF WOMENS PERINATL</t>
  </si>
  <si>
    <t xml:space="preserve">LA FAMILIA ODF FAMILY SVC CTR </t>
  </si>
  <si>
    <t xml:space="preserve">LAFAM ODFFSC                  </t>
  </si>
  <si>
    <t>CURA - TRANS LIVING DRUG COURT</t>
  </si>
  <si>
    <t xml:space="preserve">CURTL24THDC                   </t>
  </si>
  <si>
    <t xml:space="preserve">SECOND CHANCE - TL DRUG COURT </t>
  </si>
  <si>
    <t xml:space="preserve">SC-TLCEN DC                   </t>
  </si>
  <si>
    <t>OPTIONS RECOVERY 37TH AV AB109</t>
  </si>
  <si>
    <t xml:space="preserve">OPTTL37THAB9                  </t>
  </si>
  <si>
    <t xml:space="preserve">LA FAMILIA ODF ADOLESCENT     </t>
  </si>
  <si>
    <t xml:space="preserve">LAFAM ADOL                    </t>
  </si>
  <si>
    <t>OPTIONS RECOVERY TL DRUG COURT</t>
  </si>
  <si>
    <t xml:space="preserve">OPTTL37THDC                   </t>
  </si>
  <si>
    <t>OPTIONS RECOVERY ODF2 ALSTONWY</t>
  </si>
  <si>
    <t xml:space="preserve">OPTN-ODF2-AL                  </t>
  </si>
  <si>
    <t>OPTIONS RECOVERY ODF ALSTNBERK</t>
  </si>
  <si>
    <t xml:space="preserve">OPTNS-ODFBRK                  </t>
  </si>
  <si>
    <t xml:space="preserve">CITY OF FREMONT ODF COUNTY    </t>
  </si>
  <si>
    <t xml:space="preserve">COF-ODFY                      </t>
  </si>
  <si>
    <t xml:space="preserve">SECOND CHANCE - TRI CITY ODF2 </t>
  </si>
  <si>
    <t xml:space="preserve">SC-TRICITYEO                  </t>
  </si>
  <si>
    <t xml:space="preserve">SECOND CHANCE - PHX-WNS ODF2  </t>
  </si>
  <si>
    <t xml:space="preserve">SC-PHX-WNSE0                  </t>
  </si>
  <si>
    <t xml:space="preserve">EBCRP - HAYWARD ODF AB109     </t>
  </si>
  <si>
    <t xml:space="preserve">EBCRPOPTHAB9                  </t>
  </si>
  <si>
    <t xml:space="preserve">NEW BRIDGE - RES AB109        </t>
  </si>
  <si>
    <t xml:space="preserve">NB-RESCAB9                    </t>
  </si>
  <si>
    <t xml:space="preserve">OPTIONS RECOV 63RD RES AB109  </t>
  </si>
  <si>
    <t xml:space="preserve">OPTTL63RDAB9                  </t>
  </si>
  <si>
    <t xml:space="preserve">OPTIONS RECOV KING RES AB109  </t>
  </si>
  <si>
    <t xml:space="preserve">OPTTLKINGAB9                  </t>
  </si>
  <si>
    <t xml:space="preserve">OPTIONS RECOV WEST RES AB109  </t>
  </si>
  <si>
    <t xml:space="preserve">OPTTLWESTAB9                  </t>
  </si>
  <si>
    <t xml:space="preserve">LATINO C ON A&amp;DA MJ ODF AB109 </t>
  </si>
  <si>
    <t xml:space="preserve">LC-MUJ-NRAB9                  </t>
  </si>
  <si>
    <t>SEVENTH STEP FOUND - RES AB109</t>
  </si>
  <si>
    <t xml:space="preserve">7STEP-RESAB9                  </t>
  </si>
  <si>
    <t xml:space="preserve">CURA - FREMONT RES AB109      </t>
  </si>
  <si>
    <t xml:space="preserve">CURA-RESFAB9                  </t>
  </si>
  <si>
    <t xml:space="preserve">CURA - TRANS LIVING RES AB109 </t>
  </si>
  <si>
    <t xml:space="preserve">CURA-TLOAAB9                  </t>
  </si>
  <si>
    <t>OPTIONS RECOVERY 55THRES AB109</t>
  </si>
  <si>
    <t xml:space="preserve">OPTTL55THAB9                  </t>
  </si>
  <si>
    <t>OPTIONS RECOVERY 59THRES AB109</t>
  </si>
  <si>
    <t xml:space="preserve">OPTTL59THAB9                  </t>
  </si>
  <si>
    <t xml:space="preserve">OPTIONS RECOVERY TLSTAN AB109 </t>
  </si>
  <si>
    <t xml:space="preserve">OPTTLSTAAB9                   </t>
  </si>
  <si>
    <t>OPTIONS RECOVERY ODFBERK AB109</t>
  </si>
  <si>
    <t xml:space="preserve">ORS-ODFB-AB9                  </t>
  </si>
  <si>
    <t>MAGNOLIA WMNS RES PRNTAL PRVTE</t>
  </si>
  <si>
    <t xml:space="preserve">MAG-BR-PRV                    </t>
  </si>
  <si>
    <t xml:space="preserve">SECOND CHANCE-TRANSLVNG AB109 </t>
  </si>
  <si>
    <t xml:space="preserve">SCTCTMALEAB9                  </t>
  </si>
  <si>
    <t>MAGNOLIA WMNS RECOV RES PRIVAT</t>
  </si>
  <si>
    <t xml:space="preserve">MAG-AND-PRV                   </t>
  </si>
  <si>
    <t xml:space="preserve">CURA - RESIDENTIAL FREMONT WL </t>
  </si>
  <si>
    <t xml:space="preserve">CURA_RES_W                    </t>
  </si>
  <si>
    <t>NEW BRIDGE RESIDENTIAL LTRM WL</t>
  </si>
  <si>
    <t xml:space="preserve">NBBKLY_RES_W                  </t>
  </si>
  <si>
    <t>MAGNOLIA WMNS RES-PERINATAL WL</t>
  </si>
  <si>
    <t xml:space="preserve">MAG_RESHWD-W                  </t>
  </si>
  <si>
    <t>MAGNOLIA WMNS RES PNTAL OAK WL</t>
  </si>
  <si>
    <t xml:space="preserve">MAG_RESOAK_W                  </t>
  </si>
  <si>
    <t>OPTIONS RECOVERY ODF2 WEST OAK</t>
  </si>
  <si>
    <t xml:space="preserve">OPTN-WO-ODF2                  </t>
  </si>
  <si>
    <t>LA FAMILIA ODF MUJ CON ESPRNZA</t>
  </si>
  <si>
    <t xml:space="preserve">LAFAM ODFMUJ                  </t>
  </si>
  <si>
    <t xml:space="preserve">LA FAMILIA RES EL CHANTE      </t>
  </si>
  <si>
    <t xml:space="preserve">LAFAM RES EC                  </t>
  </si>
  <si>
    <t xml:space="preserve">AXIS COMMUNITY HEALTH IOT     </t>
  </si>
  <si>
    <t xml:space="preserve">AXIS-IOT                      </t>
  </si>
  <si>
    <t xml:space="preserve">CENTER POINT KEARNEY FREMONT  </t>
  </si>
  <si>
    <t xml:space="preserve">CPOINT FRMNT                  </t>
  </si>
  <si>
    <t xml:space="preserve">OPTIONS RECOVERY IOT BERKELEY </t>
  </si>
  <si>
    <t xml:space="preserve">OPTNS-IOTBER                  </t>
  </si>
  <si>
    <t>OPTIONS RECOVERY IOT ALLSTONWY</t>
  </si>
  <si>
    <t xml:space="preserve">OPTNS-IOTALS                  </t>
  </si>
  <si>
    <t xml:space="preserve">OPTIONS RECOVERY IOT 16TH OAK </t>
  </si>
  <si>
    <t xml:space="preserve">OPTNS-IOTOAK                  </t>
  </si>
  <si>
    <t xml:space="preserve">CENTER POINT OAKLAND          </t>
  </si>
  <si>
    <t xml:space="preserve">CPOINT OAK                    </t>
  </si>
  <si>
    <t xml:space="preserve">STAFF NUMBER INPUT WITH NO RU </t>
  </si>
  <si>
    <t xml:space="preserve">99NORU                        </t>
  </si>
  <si>
    <t>NEW BRIDGE OPT ADOL SL HIGH SC</t>
  </si>
  <si>
    <t xml:space="preserve">NB OP ADOLSL                  </t>
  </si>
  <si>
    <t xml:space="preserve">NEW BRIDGE OPT ADOL OAK HIGH  </t>
  </si>
  <si>
    <t xml:space="preserve">NB OPADOLOAK                  </t>
  </si>
  <si>
    <t>WEST OAKLAND OPT ADOL RUSDLEHI</t>
  </si>
  <si>
    <t xml:space="preserve">WOAK ADOLRUS                  </t>
  </si>
  <si>
    <t xml:space="preserve">ALAMEDA FAM SVCS OPT COMM DAY </t>
  </si>
  <si>
    <t xml:space="preserve">ALMDAFS-COMD                  </t>
  </si>
  <si>
    <t>ALAMEDA FAM SVCS OPT BR ACADMY</t>
  </si>
  <si>
    <t xml:space="preserve">ALMDAFS-BRDG                  </t>
  </si>
  <si>
    <t>ALAMEDA FAM SVCS OPT ISLAND HI</t>
  </si>
  <si>
    <t xml:space="preserve">ALMDAFS-ISHI                  </t>
  </si>
  <si>
    <t xml:space="preserve">FILIPINO PRIMARY PREVENTION   </t>
  </si>
  <si>
    <t xml:space="preserve">FFJ_PP                        </t>
  </si>
  <si>
    <t xml:space="preserve">INSTITUTE PRIMARY PREVENTION  </t>
  </si>
  <si>
    <t xml:space="preserve">IBFLC_PP                      </t>
  </si>
  <si>
    <t xml:space="preserve">NEW BRIDGE PRIMARY PREVENTION </t>
  </si>
  <si>
    <t xml:space="preserve">NEWBR_PP                      </t>
  </si>
  <si>
    <t>NATIVE AMERICAN PRIMARY PREVTN</t>
  </si>
  <si>
    <t xml:space="preserve">NATAM_PP                      </t>
  </si>
  <si>
    <t xml:space="preserve">HORIZON PRIMARY PREVENTION    </t>
  </si>
  <si>
    <t xml:space="preserve">HOR_PP                        </t>
  </si>
  <si>
    <t>AXIS COMMUNITY PRIMARY PREVNTN</t>
  </si>
  <si>
    <t xml:space="preserve">AXIS_PP                       </t>
  </si>
  <si>
    <t>UPLIFT FAMILY PRIMARY PREVENTN</t>
  </si>
  <si>
    <t xml:space="preserve">UFS_PP                        </t>
  </si>
  <si>
    <t>SENIOR SUPPORT PRIMARY PREVNTN</t>
  </si>
  <si>
    <t xml:space="preserve">SSPTV_PP                      </t>
  </si>
  <si>
    <t xml:space="preserve">ST.MARY'S PRIMARY PREVENTION  </t>
  </si>
  <si>
    <t xml:space="preserve">STMC_PP                       </t>
  </si>
  <si>
    <t>AXIS COMMUNITY ODF ADOL DELVAL</t>
  </si>
  <si>
    <t xml:space="preserve">AXIS-ODF-DVL                  </t>
  </si>
  <si>
    <t>NEW BRIDGE ASPIRE CASTLEMNT SC</t>
  </si>
  <si>
    <t xml:space="preserve">NB CASTLEMNT                  </t>
  </si>
  <si>
    <t>NEW BRIDGE ASPIRE WSTOAK MIDSC</t>
  </si>
  <si>
    <t xml:space="preserve">NB WSTOAKSCH                  </t>
  </si>
  <si>
    <t xml:space="preserve">NEW BRIDGE ASPIRE WILLARD SCH </t>
  </si>
  <si>
    <t xml:space="preserve">NB WILLARDSC                  </t>
  </si>
  <si>
    <t>NEW BRIDGE ASPIRE FRICK MID SC</t>
  </si>
  <si>
    <t xml:space="preserve">NB FRICK SCH                  </t>
  </si>
  <si>
    <t xml:space="preserve">CITY OF FREMONT ODF BPOINT HS </t>
  </si>
  <si>
    <t xml:space="preserve">COF-BPOINTHS                  </t>
  </si>
  <si>
    <t>CITY OF FREMONT ODF ROBERTSNHS</t>
  </si>
  <si>
    <t xml:space="preserve">COF-RHS                       </t>
  </si>
  <si>
    <t>SECOND CHANCE RECOV RES PERNTL</t>
  </si>
  <si>
    <t xml:space="preserve">SC RR-PERNTL                  </t>
  </si>
  <si>
    <t xml:space="preserve">SECOND CHANCE RECOVERY RES TL </t>
  </si>
  <si>
    <t xml:space="preserve">SC RR-TL                      </t>
  </si>
  <si>
    <t xml:space="preserve">CLINICIAN GATEWAY TEST SUD AD </t>
  </si>
  <si>
    <t xml:space="preserve">CG SUD TEST                   </t>
  </si>
  <si>
    <t xml:space="preserve">CURA-RECOVERY RES (TRANS LIV) </t>
  </si>
  <si>
    <t xml:space="preserve">CURA-RR-TL                    </t>
  </si>
  <si>
    <t xml:space="preserve">OPTIONS RECOVERY RES GENERAL  </t>
  </si>
  <si>
    <t xml:space="preserve">OPTNS-RESGEN                  </t>
  </si>
  <si>
    <t>OPTIONS RECOVERY RESIDENCE GEN</t>
  </si>
  <si>
    <t xml:space="preserve">OPTNS-RES GN                  </t>
  </si>
  <si>
    <t>LA FAMILIA RUSDALE HS ADOL ODF</t>
  </si>
  <si>
    <t xml:space="preserve">LAFAM RSDALE                  </t>
  </si>
  <si>
    <t xml:space="preserve">LA FAMILIA NEW COMERS SCH ODF </t>
  </si>
  <si>
    <t xml:space="preserve">LAFAM NCOMER                  </t>
  </si>
  <si>
    <t>LA FAMILIA FREMONT HS ADOL ODF</t>
  </si>
  <si>
    <t xml:space="preserve">LAFAM FREMNT                  </t>
  </si>
  <si>
    <t xml:space="preserve">LA FAMILIA JJC ODF ADOLESCENT </t>
  </si>
  <si>
    <t xml:space="preserve">LAFAM JJCODF                  </t>
  </si>
  <si>
    <t xml:space="preserve">LA FAMILIA ODF MCCLYMONDS HS  </t>
  </si>
  <si>
    <t xml:space="preserve">LAFAM MC HS                   </t>
  </si>
  <si>
    <t xml:space="preserve">OPTIONS RECOVERY RES-KING ST  </t>
  </si>
  <si>
    <t xml:space="preserve">OPT_RR_KING                   </t>
  </si>
  <si>
    <t>OPTIONS RECOVERY RES ADDISONST</t>
  </si>
  <si>
    <t xml:space="preserve">OPTNS-ADDISN                  </t>
  </si>
  <si>
    <t xml:space="preserve">CURA 3.1 RES FREMONT ADULT    </t>
  </si>
  <si>
    <t xml:space="preserve">CURA3.1ADULT                  </t>
  </si>
  <si>
    <t xml:space="preserve">CURA RES FREMONT PRIVATE      </t>
  </si>
  <si>
    <t xml:space="preserve">CURA RESPRIV                  </t>
  </si>
  <si>
    <t>EBCRP-PROJ PRIDE 3.1RES PANDMC</t>
  </si>
  <si>
    <t xml:space="preserve">EBCRPPP3.1PA                  </t>
  </si>
  <si>
    <t xml:space="preserve">EBCRP-PROJ PRIDE RES PRIVATE  </t>
  </si>
  <si>
    <t xml:space="preserve">EBCRP-RES-PR                  </t>
  </si>
  <si>
    <t>EBCRP-PROJ PRIDE 3.5RES PANDMC</t>
  </si>
  <si>
    <t xml:space="preserve">EBCRPPP3.5PA                  </t>
  </si>
  <si>
    <t>EBCRP-PRPRIDE 3.5RES PAREN DMC</t>
  </si>
  <si>
    <t xml:space="preserve">EBCRPPP3.5PD                  </t>
  </si>
  <si>
    <t>EBCRP-PRPRIDE 3.1RES PAREN DMC</t>
  </si>
  <si>
    <t xml:space="preserve">EBCRPPP3.1PD                  </t>
  </si>
  <si>
    <t xml:space="preserve">EBCRP-PROJ PRIDE 3.5 RES PERI </t>
  </si>
  <si>
    <t xml:space="preserve">EBCRPPP3.5PE                  </t>
  </si>
  <si>
    <t>CURA RECOVERY RESIDENCE ODS AD</t>
  </si>
  <si>
    <t xml:space="preserve">CURA-RR-ODS                   </t>
  </si>
  <si>
    <t>SECOND CHANCE RECOV RES ODS AD</t>
  </si>
  <si>
    <t xml:space="preserve">SC-RR-ODS-AD                  </t>
  </si>
  <si>
    <t>MAGNOLIA WMNS REC 3.1 RES PERI</t>
  </si>
  <si>
    <t xml:space="preserve">MAG 3.1 PERI                  </t>
  </si>
  <si>
    <t>MAGNOLIA WM REC 3.1RES PAR DMC</t>
  </si>
  <si>
    <t xml:space="preserve">MAG WR 3.1PD                  </t>
  </si>
  <si>
    <t xml:space="preserve">MAGNOLIA WMNS REC RES PRIVATE </t>
  </si>
  <si>
    <t xml:space="preserve">MAG RES PRVT                  </t>
  </si>
  <si>
    <t>MAGNOLIA WMNS REC 3.5 RES PERI</t>
  </si>
  <si>
    <t xml:space="preserve">MAG 3.5 PERI                  </t>
  </si>
  <si>
    <t>MAGNOLIA WM REC 3.5RES PAR DMC</t>
  </si>
  <si>
    <t xml:space="preserve">MAG WR 3.5PD                  </t>
  </si>
  <si>
    <t>MAGNOLIA WMNS RECOV 3.1 RES PE</t>
  </si>
  <si>
    <t xml:space="preserve">MAG WR3.1PER                  </t>
  </si>
  <si>
    <t>MAGNOLIA WMNS RECOV RES PRIVTE</t>
  </si>
  <si>
    <t xml:space="preserve">MAG WR PRIVT                  </t>
  </si>
  <si>
    <t>MAGNOLIA WMNS RECOV 3.5 RESPER</t>
  </si>
  <si>
    <t xml:space="preserve">MAG WR3.5 PE                  </t>
  </si>
  <si>
    <t>SECOND CHANCE TRI CITY OPTN OS</t>
  </si>
  <si>
    <t xml:space="preserve">SECTRICTY OS                  </t>
  </si>
  <si>
    <t>SECOND CHANCE TRICTY RECSUP OS</t>
  </si>
  <si>
    <t xml:space="preserve">SEC RSUPT OS                  </t>
  </si>
  <si>
    <t>SECOND CHANCE TRICITY OS PRIVT</t>
  </si>
  <si>
    <t xml:space="preserve">SECTC OS PRI                  </t>
  </si>
  <si>
    <t xml:space="preserve">BI-BETT EORC 2.1 IOS ADULT    </t>
  </si>
  <si>
    <t xml:space="preserve">BB EORC IOS                   </t>
  </si>
  <si>
    <t>CLINICIAN GATEWAY TEST SUD RES</t>
  </si>
  <si>
    <t xml:space="preserve">CG TEST RES                   </t>
  </si>
  <si>
    <t>SECOND CHANCE HAYWRDRC 2.1 IOS</t>
  </si>
  <si>
    <t xml:space="preserve">SECHYWRD IOS                  </t>
  </si>
  <si>
    <t>SECOND CHANCE HAYWRDRC 2.1PRIV</t>
  </si>
  <si>
    <t xml:space="preserve">SECHWRD PRIV                  </t>
  </si>
  <si>
    <t>SECOND CHANCE HYWRD RSUPRT IOS</t>
  </si>
  <si>
    <t xml:space="preserve">SEC RSUPTIOS                  </t>
  </si>
  <si>
    <t xml:space="preserve">SECOND CHANCE HAYWARD RC OS   </t>
  </si>
  <si>
    <t xml:space="preserve">SECHAYWRD OS                  </t>
  </si>
  <si>
    <t>SECOND CHANCE HAYWARD OS PRIVT</t>
  </si>
  <si>
    <t xml:space="preserve">SECHWRDOS PR                  </t>
  </si>
  <si>
    <t xml:space="preserve">SECOND CHANCE HYWRD RSUPRT OS </t>
  </si>
  <si>
    <t xml:space="preserve">SECRSUPRT OS                  </t>
  </si>
  <si>
    <t>BI-BETT EORC 2.1IOS ADLT PRIVT</t>
  </si>
  <si>
    <t xml:space="preserve">BB IOSAD PRI                  </t>
  </si>
  <si>
    <t xml:space="preserve">BI-BETT EORC ADULT OS         </t>
  </si>
  <si>
    <t xml:space="preserve">BB ADLT OS                    </t>
  </si>
  <si>
    <t>BI-BETT EORC RECOV SUPT AD IOS</t>
  </si>
  <si>
    <t xml:space="preserve">BB RSUPT IOS                  </t>
  </si>
  <si>
    <t xml:space="preserve">DRUG COURT OAKLAND            </t>
  </si>
  <si>
    <t xml:space="preserve">DCT OAKLAND                   </t>
  </si>
  <si>
    <t>OPTIONS RECOVERY 16TH OS PRIVT</t>
  </si>
  <si>
    <t xml:space="preserve">OPTNS OSPRIV                  </t>
  </si>
  <si>
    <t xml:space="preserve">BI-BETT EORC ADULT OS PRIVATE </t>
  </si>
  <si>
    <t xml:space="preserve">BB AD OS PRI                  </t>
  </si>
  <si>
    <t>OPTIONS RECOVERY 16TH OS ADULT</t>
  </si>
  <si>
    <t xml:space="preserve">OPTNS OS ADL                  </t>
  </si>
  <si>
    <t xml:space="preserve">HORIZON PROJECT EDEN OS ADULT </t>
  </si>
  <si>
    <t xml:space="preserve">HORZNPEDN OS                  </t>
  </si>
  <si>
    <t>OPTIONS RECOVERY 2.1 IOS ADULT</t>
  </si>
  <si>
    <t xml:space="preserve">OPTNS 2.1IOS                  </t>
  </si>
  <si>
    <t>SECOND CHANCE TRI CITY 2.1 IOS</t>
  </si>
  <si>
    <t xml:space="preserve">SEC TCTY IOS                  </t>
  </si>
  <si>
    <t>SECOND CHANCE TC REC SUPRT IOS</t>
  </si>
  <si>
    <t xml:space="preserve">SECRSUPT IOS                  </t>
  </si>
  <si>
    <t>SECOND CHANCE TRICTY IOS PRIVT</t>
  </si>
  <si>
    <t xml:space="preserve">SEC IOS PRIV                  </t>
  </si>
  <si>
    <t>OPTIONS RECOVERY 16TH OS RSUPT</t>
  </si>
  <si>
    <t xml:space="preserve">OPTNS OSRSUP                  </t>
  </si>
  <si>
    <t>OPTIONS RECOVERY 16TH RSUPT IO</t>
  </si>
  <si>
    <t xml:space="preserve">OPTNS RSUPIO                  </t>
  </si>
  <si>
    <t>OPTIONS RECOVERY 16TH 2.1 PRIV</t>
  </si>
  <si>
    <t xml:space="preserve">OPTNS 16 PRI                  </t>
  </si>
  <si>
    <t>HORIZON PROJ EDEN RSUPPT AD OS</t>
  </si>
  <si>
    <t xml:space="preserve">HRZN RSUPTOS                  </t>
  </si>
  <si>
    <t>HORIZON PROJ EDEN RSUPT 2.1IOS</t>
  </si>
  <si>
    <t xml:space="preserve">HRZNRSUP IOS                  </t>
  </si>
  <si>
    <t>HORIZON PROJECT EDEN OS PRIVAT</t>
  </si>
  <si>
    <t xml:space="preserve">HRZN OS PRIV                  </t>
  </si>
  <si>
    <t xml:space="preserve">OPTIONS RECOVERY CENTER ST OS </t>
  </si>
  <si>
    <t xml:space="preserve">OPTNSCNTR OS                  </t>
  </si>
  <si>
    <t>OPTIONS RECOVERY CNTRST OSPRIV</t>
  </si>
  <si>
    <t xml:space="preserve">OPTNS OS PRI                  </t>
  </si>
  <si>
    <t>HORIZON PROJ EDEN 2.1 IOS ADLT</t>
  </si>
  <si>
    <t xml:space="preserve">HRZN 2.1 IOS                  </t>
  </si>
  <si>
    <t>HORIZON PROJ EDEN 2.1 IOS PRIV</t>
  </si>
  <si>
    <t xml:space="preserve">HRZN 2.1 PRI                  </t>
  </si>
  <si>
    <t>MAGNOLIA WM REC 3.1RESPAR NDMC</t>
  </si>
  <si>
    <t xml:space="preserve">MAG WR PARND                  </t>
  </si>
  <si>
    <t>LIFELONG PROJPRIDE 3.3 RES ADL</t>
  </si>
  <si>
    <t xml:space="preserve">LLPROJP3.3AD                  </t>
  </si>
  <si>
    <t xml:space="preserve">HORIZON PROJECT EDEN CHILD OS </t>
  </si>
  <si>
    <t xml:space="preserve">HRZN CHLD OS                  </t>
  </si>
  <si>
    <t>BI-BETT EORC RECOV SUPPT AD OS</t>
  </si>
  <si>
    <t xml:space="preserve">BB RSUP ADOS                  </t>
  </si>
  <si>
    <t>OPTIONS RECOVERY CNTRST 2.1IOS</t>
  </si>
  <si>
    <t xml:space="preserve">OPTNSCTR IOS                  </t>
  </si>
  <si>
    <t>OPTIONS RECOVERY CNTR OS RSUPT</t>
  </si>
  <si>
    <t xml:space="preserve">OPTNSCTR RSU                  </t>
  </si>
  <si>
    <t>OPTIONS RECOVERY CNTR IOSRSUPT</t>
  </si>
  <si>
    <t xml:space="preserve">OPTNSIOS SUP                  </t>
  </si>
  <si>
    <t>OPTIONS RECOVERY CNTR 2.1 PRIV</t>
  </si>
  <si>
    <t xml:space="preserve">OPTNS 2.1PRI                  </t>
  </si>
  <si>
    <t>OPTIONS RECOVERY 59ST RECOVRES</t>
  </si>
  <si>
    <t xml:space="preserve">OPTNS59ST RR                  </t>
  </si>
  <si>
    <t>OPTIONS RECOVERY ADDISON ST RR</t>
  </si>
  <si>
    <t xml:space="preserve">OPTNSADSN RR                  </t>
  </si>
  <si>
    <t xml:space="preserve">OPTIONS RECOVERY KING ST RR   </t>
  </si>
  <si>
    <t xml:space="preserve">OPTNSKING RR                  </t>
  </si>
  <si>
    <t xml:space="preserve">OPTIONS RECOVERY STANFORD RR  </t>
  </si>
  <si>
    <t xml:space="preserve">OPTNSSFRD RR                  </t>
  </si>
  <si>
    <t>OPTIONS RECOVERY SFORD PERI RR</t>
  </si>
  <si>
    <t xml:space="preserve">OPTNS PERIRR                  </t>
  </si>
  <si>
    <t>ACBH SUBSTANCE USE DISORD- SOC</t>
  </si>
  <si>
    <t xml:space="preserve">ACBH SUD-SOC                  </t>
  </si>
  <si>
    <t>OPTIONS RECOVERY SFRD NPARE RR</t>
  </si>
  <si>
    <t xml:space="preserve">OPTNSNPARERR                  </t>
  </si>
  <si>
    <t xml:space="preserve">CURA 3.5 RES FREMONT ADULT    </t>
  </si>
  <si>
    <t xml:space="preserve">CURA3.5 ADLT                  </t>
  </si>
  <si>
    <t>OPTIONS RECOVERY ALLSTON OSPRI</t>
  </si>
  <si>
    <t xml:space="preserve">LA FAMILIA MUJ ADULT 2.1 IOS  </t>
  </si>
  <si>
    <t xml:space="preserve">LAFAM 2.1IOS                  </t>
  </si>
  <si>
    <t>OPTIONS RECOVERY ALLSTON OS AD</t>
  </si>
  <si>
    <t xml:space="preserve">OPTNSALSTNOS                  </t>
  </si>
  <si>
    <t>OPTIONS RECOVERY ALSTON OSRSUP</t>
  </si>
  <si>
    <t>OPTIONS RECOVERY ALSTON 2.1IOS</t>
  </si>
  <si>
    <t>OPTIONS RECOVERY ALSTN 2.1RSUP</t>
  </si>
  <si>
    <t xml:space="preserve">OPTNS2.1RSUP                  </t>
  </si>
  <si>
    <t>OPTIONS RECOVERY ALSTON 2.1PRI</t>
  </si>
  <si>
    <t xml:space="preserve">OPTNS ALPRIV                  </t>
  </si>
  <si>
    <t>LA FAMILIA WSEP IOS PERNTL DMC</t>
  </si>
  <si>
    <t xml:space="preserve">LAFAM IOSPER                  </t>
  </si>
  <si>
    <t>HORIZON PROJ EDEN RSUPT CHD OS</t>
  </si>
  <si>
    <t xml:space="preserve">HRZN RSPT CH                  </t>
  </si>
  <si>
    <t>HORIZON PROJECT EDEN CH 2.1IOS</t>
  </si>
  <si>
    <t xml:space="preserve">HRZNCH 2.1IO                  </t>
  </si>
  <si>
    <t>HORIZON PROJ EDEN RSUPT CH IOS</t>
  </si>
  <si>
    <t xml:space="preserve">HRZN CH IOS                   </t>
  </si>
  <si>
    <t>HORIZON PROJ EDEN SCHOOL CH OS</t>
  </si>
  <si>
    <t xml:space="preserve">HRZNSCH CHOS                  </t>
  </si>
  <si>
    <t>HORIZON PROJ EDEN RSUPSCH CHOS</t>
  </si>
  <si>
    <t xml:space="preserve">HRZNRSCH SCH                  </t>
  </si>
  <si>
    <t>LA FAMILIA WSEP IOS PARENT DMC</t>
  </si>
  <si>
    <t xml:space="preserve">LAFAM PARDMC                  </t>
  </si>
  <si>
    <t>LA FAMILIA PROYECTO 2.1IOS CHD</t>
  </si>
  <si>
    <t xml:space="preserve">LAFAM IOS CH                  </t>
  </si>
  <si>
    <t>LA FAMILIA INT'L BL IOS PRIVTE</t>
  </si>
  <si>
    <t xml:space="preserve">LAFAM IOSPRI                  </t>
  </si>
  <si>
    <t xml:space="preserve">LA FAMILIA MUJ AD IOS RECSUPT </t>
  </si>
  <si>
    <t xml:space="preserve">LAFAM ADRSUP                  </t>
  </si>
  <si>
    <t>LA FAMILIA WSEP RSS IOS PERDMC</t>
  </si>
  <si>
    <t xml:space="preserve">LAFAMRS IOPE                  </t>
  </si>
  <si>
    <t>LA FAMILIA WSEP RSUP IOSPARDMC</t>
  </si>
  <si>
    <t xml:space="preserve">LAFAMRSPADMC                  </t>
  </si>
  <si>
    <t>LA FAMILIA PROYECTO RSUP IOSCH</t>
  </si>
  <si>
    <t xml:space="preserve">LAFAM RSIOCH                  </t>
  </si>
  <si>
    <t xml:space="preserve">LA FAMILIA MUJ ADULT 1.0 OS   </t>
  </si>
  <si>
    <t xml:space="preserve">LAFAM 1.O OS                  </t>
  </si>
  <si>
    <t>LA FAMILIA WSEP OS PERINTL DMC</t>
  </si>
  <si>
    <t xml:space="preserve">LAFAM OSPERI                  </t>
  </si>
  <si>
    <t xml:space="preserve">LA FAMILIA WSEP OS PARENT DMC </t>
  </si>
  <si>
    <t xml:space="preserve">LAFAMOSPARDM                  </t>
  </si>
  <si>
    <t>LA FAMILIA INT'L BL OS PRIVATE</t>
  </si>
  <si>
    <t xml:space="preserve">LAFAM OSPRIV                  </t>
  </si>
  <si>
    <t xml:space="preserve">LA FAMILIA PROYECTO OS CHILD  </t>
  </si>
  <si>
    <t xml:space="preserve">LAFAM OSCHLD                  </t>
  </si>
  <si>
    <t xml:space="preserve">LA FAMILIA MUJ RECOV SUPT OS  </t>
  </si>
  <si>
    <t xml:space="preserve">LAFAM RSUPOS                  </t>
  </si>
  <si>
    <t>LA FAMILIA WSEP OSRSUP PERIDMC</t>
  </si>
  <si>
    <t>LA FAMILIA WSEP RSUP OSPAREDMC</t>
  </si>
  <si>
    <t xml:space="preserve">LAFAMOSPADMC                  </t>
  </si>
  <si>
    <t>LA FAMILIA PROYECTO RSUP OS CH</t>
  </si>
  <si>
    <t xml:space="preserve">LAFAMRS OSCH                  </t>
  </si>
  <si>
    <t>LA FAMILIA EL CHANTE AD 3.1RES</t>
  </si>
  <si>
    <t xml:space="preserve">LAFAM 3.1RES                  </t>
  </si>
  <si>
    <t>LA FAMILIA EL CHANTE AD PRIVTE</t>
  </si>
  <si>
    <t xml:space="preserve">LAFAM ADPRIV                  </t>
  </si>
  <si>
    <t xml:space="preserve">LA FAMILIA LATINO ADULT OS    </t>
  </si>
  <si>
    <t xml:space="preserve">LAFAM ADL OS                  </t>
  </si>
  <si>
    <t>LA FAMILIA LATINO ADLT OS PRIV</t>
  </si>
  <si>
    <t xml:space="preserve">LAFAMLTN PRI                  </t>
  </si>
  <si>
    <t>LA FAMILIA LATINO RSUPT ADL OS</t>
  </si>
  <si>
    <t xml:space="preserve">LAFAMLTNRSOS                  </t>
  </si>
  <si>
    <t xml:space="preserve">MAG WR3.1PAR                  </t>
  </si>
  <si>
    <t>LA FAMILIA PROYECTO SCH OS CHD</t>
  </si>
  <si>
    <t xml:space="preserve">LAFAMSCHOSCH                  </t>
  </si>
  <si>
    <t xml:space="preserve">CENTER POINT OAKLAND INTERIM  </t>
  </si>
  <si>
    <t xml:space="preserve">CPOINTOAKINT                  </t>
  </si>
  <si>
    <t>CLINICIAN GATEWAY TEST SUD IOS</t>
  </si>
  <si>
    <t xml:space="preserve">CG TEST IOS                   </t>
  </si>
  <si>
    <t>CENTER POINT CJCM AB109 OAKLND</t>
  </si>
  <si>
    <t xml:space="preserve">CPOINT109OAK                  </t>
  </si>
  <si>
    <t>HORIZON CRONIN TEMP 3.1 RES AD</t>
  </si>
  <si>
    <t xml:space="preserve">HZNCRO3.1RES                  </t>
  </si>
  <si>
    <t xml:space="preserve">CENTER POINT FREMONT INTERIM  </t>
  </si>
  <si>
    <t xml:space="preserve">CPOINTFR INT                  </t>
  </si>
  <si>
    <t>MAGNOLIA WM REC 3.5RES PARNDMC</t>
  </si>
  <si>
    <t xml:space="preserve">MAG 3.5PARND                  </t>
  </si>
  <si>
    <t>CENTER POINT CJCM AB109 FREMNT</t>
  </si>
  <si>
    <t xml:space="preserve">CPOINT109FRM                  </t>
  </si>
  <si>
    <t>CENTER POINT CJCM AB109 HAYWRD</t>
  </si>
  <si>
    <t xml:space="preserve">CPOINT109HAY                  </t>
  </si>
  <si>
    <t>CENTER POINT CJCM AB109 HAYINT</t>
  </si>
  <si>
    <t xml:space="preserve">CPOINTHAYINT                  </t>
  </si>
  <si>
    <t>CENTER POINT CJCM AB109 OAKINT</t>
  </si>
  <si>
    <t xml:space="preserve">CPOINT109INT                  </t>
  </si>
  <si>
    <t>OPTIONS RECOV ALICE PERINTL RR</t>
  </si>
  <si>
    <t xml:space="preserve">OPTNSALICERR                  </t>
  </si>
  <si>
    <t>OPTIONS RECOV ALICE PARENDM RR</t>
  </si>
  <si>
    <t xml:space="preserve">OPTNS NPARRR                  </t>
  </si>
  <si>
    <t>MAGNOLIA WMN REC 3.1RES PARDMC</t>
  </si>
  <si>
    <t xml:space="preserve">MAG 3.1PARDM                  </t>
  </si>
  <si>
    <t>MAGNOLIA WMN REC 3.5RES PARDMC</t>
  </si>
  <si>
    <t xml:space="preserve">MAG 3.5PARDM                  </t>
  </si>
  <si>
    <t>MAGNOLIA WMNS REC 3.5RES PARND</t>
  </si>
  <si>
    <t xml:space="preserve">MAG WR3.5NPA                  </t>
  </si>
  <si>
    <t xml:space="preserve">NEW BRIDGE FOUND ADULT 3.1RES </t>
  </si>
  <si>
    <t xml:space="preserve">NB 3.1 RES                    </t>
  </si>
  <si>
    <t xml:space="preserve">NEW BRIDGE FOUND ADULT 3.5RES </t>
  </si>
  <si>
    <t xml:space="preserve">NB 3.5 RES                    </t>
  </si>
  <si>
    <t>NEW BRIDGE FOUND ADL RES PRIVT</t>
  </si>
  <si>
    <t xml:space="preserve">NB AD RESPRI                  </t>
  </si>
  <si>
    <t>LA FAMILIA PROYECTO SCH RSS CH</t>
  </si>
  <si>
    <t xml:space="preserve">LAFAM RSS CH                  </t>
  </si>
  <si>
    <t>OPTIONS RECOVERY KING RR PARND</t>
  </si>
  <si>
    <t xml:space="preserve">OPTNS PAREND                  </t>
  </si>
  <si>
    <t>HIGHLAND HOSPITAL ADULT OUTPNT</t>
  </si>
  <si>
    <t xml:space="preserve">HGH-ADL OUPT                  </t>
  </si>
  <si>
    <t>HIGHLAND HOSPITAL AD RESUPT OS</t>
  </si>
  <si>
    <t xml:space="preserve">HGH-AD RS OS                  </t>
  </si>
  <si>
    <t>HIGHLAND HOSPITAL AD OPT PRIVT</t>
  </si>
  <si>
    <t xml:space="preserve">HGH-OPT PRIV                  </t>
  </si>
  <si>
    <t>HIGHLAND HOSPITAL ADLT 2.1 IOS</t>
  </si>
  <si>
    <t xml:space="preserve">HGH-ADL IOS                   </t>
  </si>
  <si>
    <t>HIGHLAND HOSPITAL AD RS 2.1IOS</t>
  </si>
  <si>
    <t xml:space="preserve">HGH-AD RSIOS                  </t>
  </si>
  <si>
    <t>HIGHLAND HOSPITAL AD IOS PRIVT</t>
  </si>
  <si>
    <t xml:space="preserve">HGH-AD IOSPR                  </t>
  </si>
  <si>
    <t xml:space="preserve">DRUG COURT OAKLAND INTERIM    </t>
  </si>
  <si>
    <t xml:space="preserve">DCT OAKINT                    </t>
  </si>
  <si>
    <t>BI-BETT FREDERIC OC 3.1RES ADL</t>
  </si>
  <si>
    <t xml:space="preserve">BB FOC3.1RES                  </t>
  </si>
  <si>
    <t>BI-BETT FREDERIC OC 3.1RES PRI</t>
  </si>
  <si>
    <t xml:space="preserve">BB FOC PRIVT                  </t>
  </si>
  <si>
    <t>BI-BETT DIABLO VR 3.1RES ADULT</t>
  </si>
  <si>
    <t xml:space="preserve">BB DVR3.1RES                  </t>
  </si>
  <si>
    <t>BI-BETT DIABLO VR 3.1RES PRIVT</t>
  </si>
  <si>
    <t xml:space="preserve">BB DVR PRIVT                  </t>
  </si>
  <si>
    <t>BI-BETT FOC RAINBOW VIL 3.1RES</t>
  </si>
  <si>
    <t xml:space="preserve">BB RVIL3.1RE                  </t>
  </si>
  <si>
    <t>BI-BETT FOC RAINBOW VIL 3.1PRI</t>
  </si>
  <si>
    <t xml:space="preserve">BB RVIL PRIV                  </t>
  </si>
  <si>
    <t>CENTER POINT CJCM AB109 FREINT</t>
  </si>
  <si>
    <t xml:space="preserve">CPOINTFREINT                  </t>
  </si>
  <si>
    <t>AEGIS NTP LEV 1 ELDORADO ADULT</t>
  </si>
  <si>
    <t xml:space="preserve">AEGIS NTP L1                  </t>
  </si>
  <si>
    <t>AEGIS NTP PERINATL ELDORADO AD</t>
  </si>
  <si>
    <t xml:space="preserve">AEGIS PERIAD                  </t>
  </si>
  <si>
    <t xml:space="preserve">OPTIONS RECOVERY KING RR PERI </t>
  </si>
  <si>
    <t xml:space="preserve">OPTNS RR PER                  </t>
  </si>
  <si>
    <t xml:space="preserve">AEGIS NTP CENTER ST ADULT     </t>
  </si>
  <si>
    <t xml:space="preserve">AEGISCENTRST                  </t>
  </si>
  <si>
    <t>AEGIS NTP PERINATAL CENTRST AD</t>
  </si>
  <si>
    <t xml:space="preserve">AEGISCSTPERI                  </t>
  </si>
  <si>
    <t xml:space="preserve">AEGIS NTP LODI ADULT          </t>
  </si>
  <si>
    <t xml:space="preserve">AEGIS LODI                    </t>
  </si>
  <si>
    <t>AEGIS NTP LODI PERINATAL ADULT</t>
  </si>
  <si>
    <t xml:space="preserve">AEGISLODIPER                  </t>
  </si>
  <si>
    <t xml:space="preserve">AEGIS NTP MERCED ADULT        </t>
  </si>
  <si>
    <t xml:space="preserve">AEGIS MERCED                  </t>
  </si>
  <si>
    <t>AEGIS NTP MERCED PERINATAL ADL</t>
  </si>
  <si>
    <t xml:space="preserve">AEGISMCEDPER                  </t>
  </si>
  <si>
    <t xml:space="preserve">AEGIS NTP LA MIRADA ADULT     </t>
  </si>
  <si>
    <t xml:space="preserve">AEGISLAMIRAD                  </t>
  </si>
  <si>
    <t>AEGIS NTP LA MIRADA PERINTL AD</t>
  </si>
  <si>
    <t xml:space="preserve">AEGIS LMPERI                  </t>
  </si>
  <si>
    <t xml:space="preserve">AEGIS NTP FRESNO ADULT        </t>
  </si>
  <si>
    <t xml:space="preserve">AEGIS FRESNO                  </t>
  </si>
  <si>
    <t>AEGIS NTP FRESNO PERINATAL ADL</t>
  </si>
  <si>
    <t xml:space="preserve">AEGISFRNOPER                  </t>
  </si>
  <si>
    <t>AEGIS NTP NO CALIFORNIA ST ADL</t>
  </si>
  <si>
    <t xml:space="preserve">AEGIS CA ST                   </t>
  </si>
  <si>
    <t>AEGIS NTP NO CALIF ST PERI ADL</t>
  </si>
  <si>
    <t xml:space="preserve">AEGISCASTPER                  </t>
  </si>
  <si>
    <t xml:space="preserve">AEGIS NTP SACRAMENTO RD ADULT </t>
  </si>
  <si>
    <t xml:space="preserve">AEGISSACTORD                  </t>
  </si>
  <si>
    <t>AEGIS NTP SACRAMENTO RD PERIAD</t>
  </si>
  <si>
    <t xml:space="preserve">AEGISSRD PER                  </t>
  </si>
  <si>
    <t xml:space="preserve">AEGIS NTP MODESTO ADULT       </t>
  </si>
  <si>
    <t xml:space="preserve">AEGIS MODSTO                  </t>
  </si>
  <si>
    <t>AEGIS NTP MODESTO PERINATAL AD</t>
  </si>
  <si>
    <t xml:space="preserve">AEGISNTP PER                  </t>
  </si>
  <si>
    <t xml:space="preserve">BI-BETT ORC 3.5 RES ADULT     </t>
  </si>
  <si>
    <t xml:space="preserve">BI-BETT3.5RE                  </t>
  </si>
  <si>
    <t xml:space="preserve">BI-BETT ORC 3.1 RES ADULT     </t>
  </si>
  <si>
    <t xml:space="preserve">BI-BETT3.1RE                  </t>
  </si>
  <si>
    <t>BI-BETT ORC RESIDENTIAL PRIVTE</t>
  </si>
  <si>
    <t xml:space="preserve">BI-BETT PRIV                  </t>
  </si>
  <si>
    <t xml:space="preserve">BI-BETT ORC 3.1 RES PERINATAL </t>
  </si>
  <si>
    <t xml:space="preserve">BI-BETT3.1PE                  </t>
  </si>
  <si>
    <t>HORIZON 3.2 CHERRY HILL WM ADL</t>
  </si>
  <si>
    <t xml:space="preserve">H-CH-WM ADLT                  </t>
  </si>
  <si>
    <t>BI-BETT ORC 3.1RES AD PRNT NDM</t>
  </si>
  <si>
    <t xml:space="preserve">BI-BETT3.1PA                  </t>
  </si>
  <si>
    <t>BI-BETT ORC 3.5 RES AD PERINTL</t>
  </si>
  <si>
    <t xml:space="preserve">BI-BETT3.5PE                  </t>
  </si>
  <si>
    <t>BI-BETT ORC 3.5RES AD PRNT NDM</t>
  </si>
  <si>
    <t xml:space="preserve">BI-BETT3.5PA                  </t>
  </si>
  <si>
    <t>BI-BETT ORC 3.5RES ADL PRIVATE</t>
  </si>
  <si>
    <t xml:space="preserve">BI-BETT3.5PR                  </t>
  </si>
  <si>
    <t>HORIZON PROJ EDEN 1.0 OS ADULT</t>
  </si>
  <si>
    <t xml:space="preserve">H-PEDEN OSAD                  </t>
  </si>
  <si>
    <t>HORIZON PROJ EDEN RSUPT OS ADL</t>
  </si>
  <si>
    <t xml:space="preserve">H-RSUPT OSAD                  </t>
  </si>
  <si>
    <t xml:space="preserve">H-PEDN2.1IOS                  </t>
  </si>
  <si>
    <t>HORIZON PROJ EDEN RSUPT IOS AD</t>
  </si>
  <si>
    <t xml:space="preserve">H-RSUPT IOS                   </t>
  </si>
  <si>
    <t>HORIZON PROJ EDEN ADULT PRIVAT</t>
  </si>
  <si>
    <t xml:space="preserve">H-ADULT PRIV                  </t>
  </si>
  <si>
    <t xml:space="preserve">CITY OF FREMONT 1.0 OS CHILD  </t>
  </si>
  <si>
    <t xml:space="preserve">COF-OS CHLD                   </t>
  </si>
  <si>
    <t>CITY OF FREMONT OS SCHOOLS CHD</t>
  </si>
  <si>
    <t xml:space="preserve">COF-SCH CHLD                  </t>
  </si>
  <si>
    <t xml:space="preserve">CITY OF FREMONT 2.1 IOS CHILD </t>
  </si>
  <si>
    <t xml:space="preserve">COF-2.1IOSCH                  </t>
  </si>
  <si>
    <t>CITY OF FREMONT OS RSUPPT CHLD</t>
  </si>
  <si>
    <t xml:space="preserve">COF-RSUPT CH                  </t>
  </si>
  <si>
    <t xml:space="preserve">CITY OF FREMONT OS RSUPPT SCH </t>
  </si>
  <si>
    <t>CITY OF FREMONT IOS PRIVATE CH</t>
  </si>
  <si>
    <t xml:space="preserve">COF-IOS PRIV                  </t>
  </si>
  <si>
    <t xml:space="preserve">OPTIONS RECOV SLNDRO OS ADULT </t>
  </si>
  <si>
    <t xml:space="preserve">OPTNS SLOSAD                  </t>
  </si>
  <si>
    <t>LA FAMILIA LATINO 2.1 IOS ADLT</t>
  </si>
  <si>
    <t xml:space="preserve">LAFAM IOS AD                  </t>
  </si>
  <si>
    <t>LA FAMILIA LATINO 2.1RSUPT ADL</t>
  </si>
  <si>
    <t xml:space="preserve">LAFAM RSUPPT                  </t>
  </si>
  <si>
    <t>OPTIONS RECOV SLNDRO 2.1IOS PR</t>
  </si>
  <si>
    <t>BI-BETT ORC 3.5RES PARNTNG DMC</t>
  </si>
  <si>
    <t xml:space="preserve">HEALTHRIGHT 360 HAYES 3.1 RES </t>
  </si>
  <si>
    <t xml:space="preserve">HR360 3.1HAY                  </t>
  </si>
  <si>
    <t xml:space="preserve">OPTIONS RECOV ALICE ADULT RR  </t>
  </si>
  <si>
    <t xml:space="preserve">OPTIONS ADRR                  </t>
  </si>
  <si>
    <t xml:space="preserve">HEALTHRIGHT 360 BVISTA 3.1RES </t>
  </si>
  <si>
    <t xml:space="preserve">HR360 3.1RES                  </t>
  </si>
  <si>
    <t xml:space="preserve">HEALTHRIGHT 360 HAYES 3.5 RES </t>
  </si>
  <si>
    <t xml:space="preserve">HR360 3.5HAY                  </t>
  </si>
  <si>
    <t>HORIZON CHRYSALIS 3.1RES ADULT</t>
  </si>
  <si>
    <t xml:space="preserve">H-CRY-3.1RES                  </t>
  </si>
  <si>
    <t xml:space="preserve">OPTIONS RECOV SANTA RITA JAIL </t>
  </si>
  <si>
    <t xml:space="preserve">OPTNS SRJ OP                  </t>
  </si>
  <si>
    <t>HEALTHRIGHT 360 BVISTA 3.5 RES</t>
  </si>
  <si>
    <t xml:space="preserve">HR360 3.5RES                  </t>
  </si>
  <si>
    <t xml:space="preserve">HEALTHRIGHT 360 HAYES PRIVATE </t>
  </si>
  <si>
    <t xml:space="preserve">HR360 HAYPRI                  </t>
  </si>
  <si>
    <t>HORIZON CHRYSALIS 3.3RES ADULT</t>
  </si>
  <si>
    <t xml:space="preserve">H-CRY-3.3RES                  </t>
  </si>
  <si>
    <t>HORIZON CHRYSALIS 3.5RES ADULT</t>
  </si>
  <si>
    <t xml:space="preserve">H-CRY-3.5RES                  </t>
  </si>
  <si>
    <t>OPTIONS RECOV SLNDRO 2.1IOS AD</t>
  </si>
  <si>
    <t xml:space="preserve">OPTNS SL IOS                  </t>
  </si>
  <si>
    <t>OPTIONS RECOV SLNDRO OS AD PRI</t>
  </si>
  <si>
    <t>HORIZON CHRYSALIS ADLT PRIVATE</t>
  </si>
  <si>
    <t xml:space="preserve">H-CRY-ADLPRI                  </t>
  </si>
  <si>
    <t xml:space="preserve">HORIZON CRONIN 3.1 RES ADULT  </t>
  </si>
  <si>
    <t xml:space="preserve">H-CRON-3.1RE                  </t>
  </si>
  <si>
    <t xml:space="preserve">OPTIONS RECOV SLNDRO OS RSUPT </t>
  </si>
  <si>
    <t>OPTIONS RECOV SLNDRO IOS RSUPT</t>
  </si>
  <si>
    <t xml:space="preserve">OPTNSIOSRSUP                  </t>
  </si>
  <si>
    <t>CITY OF FREMONT IOS RSUPT CHLD</t>
  </si>
  <si>
    <t xml:space="preserve">COF-IOS RSUP                  </t>
  </si>
  <si>
    <t>BAY AREA ART ANTIOCH NTP ADULT</t>
  </si>
  <si>
    <t xml:space="preserve">BAART NTP AD                  </t>
  </si>
  <si>
    <t xml:space="preserve">BAY AREA ART FRESNO NTP ADULT </t>
  </si>
  <si>
    <t xml:space="preserve">BAART FRSNO                   </t>
  </si>
  <si>
    <t>BAY AREA ART SAN FRAN NTP ADLT</t>
  </si>
  <si>
    <t xml:space="preserve">BAART SF NTP                  </t>
  </si>
  <si>
    <t>BAY AREA ART RICHMOND NTP ADLT</t>
  </si>
  <si>
    <t xml:space="preserve">BAART RICHMD                  </t>
  </si>
  <si>
    <t>BI-BETT ORC 3.1RES PARNTNG DMC</t>
  </si>
  <si>
    <t>HEALTHRIGHT 360 BVISTA PRIVATE</t>
  </si>
  <si>
    <t xml:space="preserve">HR360 BV PRI                  </t>
  </si>
  <si>
    <t xml:space="preserve">HORIZON CRONIN 3.3RES ADULT   </t>
  </si>
  <si>
    <t xml:space="preserve">H-CRON-3.3RE                  </t>
  </si>
  <si>
    <t xml:space="preserve">HORIZON CRONIN 3.5 RES ADULT  </t>
  </si>
  <si>
    <t xml:space="preserve">H-CRON-3.5RE                  </t>
  </si>
  <si>
    <t>HORIZON CRONIN RES ADULT PRIVT</t>
  </si>
  <si>
    <t xml:space="preserve">H-CRON-REPRI                  </t>
  </si>
  <si>
    <t xml:space="preserve">LIFELONG P-PRIDE 3.1RES PERI  </t>
  </si>
  <si>
    <t xml:space="preserve">LIFELNG3.1PE                  </t>
  </si>
  <si>
    <t xml:space="preserve">LIFELONG P-PRIDE 3.5RES PERI  </t>
  </si>
  <si>
    <t xml:space="preserve">LIFELNG3.5PE                  </t>
  </si>
  <si>
    <t>LA FAMILIA EL CHANTE AD 3.5RES</t>
  </si>
  <si>
    <t xml:space="preserve">LAFAM 3.5RES                  </t>
  </si>
  <si>
    <t>BAY AREA ART TURK ST NTP ADULT</t>
  </si>
  <si>
    <t xml:space="preserve">BAART TURKAD                  </t>
  </si>
  <si>
    <t>LIFELONG P-PRIDE 3.1RES PARDMC</t>
  </si>
  <si>
    <t xml:space="preserve">LIFELNG3.1PD                  </t>
  </si>
  <si>
    <t>LIFELONG P-PRIDE 3.5RES PARDMC</t>
  </si>
  <si>
    <t xml:space="preserve">LIFELNG3.5PD                  </t>
  </si>
  <si>
    <t>LIFELONG P-PRIDE 3.1RES PANDMC</t>
  </si>
  <si>
    <t xml:space="preserve">LIFELNG3.1PA                  </t>
  </si>
  <si>
    <t>LIFELONG P-PRIDE 3.5RES PANDMC</t>
  </si>
  <si>
    <t xml:space="preserve">LIFELNG3.5PA                  </t>
  </si>
  <si>
    <t xml:space="preserve">LIFELONG P-PRIDE 3.1RES ADULT </t>
  </si>
  <si>
    <t xml:space="preserve">LIFELNG3.1AD                  </t>
  </si>
  <si>
    <t xml:space="preserve">LIFELONG P-PRIDE 3.5RES ADULT </t>
  </si>
  <si>
    <t xml:space="preserve">LIFELNG3.5AD                  </t>
  </si>
  <si>
    <t xml:space="preserve">LIFELONG P-PRIDE RES PRIVATE  </t>
  </si>
  <si>
    <t xml:space="preserve">LIFELNG RPRI                  </t>
  </si>
  <si>
    <t>LIFELONG P-PRIDE SNTA RITA T2T</t>
  </si>
  <si>
    <t xml:space="preserve">LIFELNG T2T                   </t>
  </si>
  <si>
    <t>BI-BETT FOC RNBW VIL 3.5RES AD</t>
  </si>
  <si>
    <t xml:space="preserve">BB RVIL3.5RE                  </t>
  </si>
  <si>
    <t xml:space="preserve">BI-BETT FRED OZ CTR 3.5RES AD </t>
  </si>
  <si>
    <t xml:space="preserve">BB FOC3.5RES                  </t>
  </si>
  <si>
    <t>BI-BETT DIABLOVALRCH 3.5RES AD</t>
  </si>
  <si>
    <t xml:space="preserve">BB DVR3.5RES                  </t>
  </si>
  <si>
    <t>ADVENT SUMMIT HOUSE 3.1 RES CH</t>
  </si>
  <si>
    <t xml:space="preserve">AGM-SH-3.1RE                  </t>
  </si>
  <si>
    <t>ADVENT SUMMIT HOUSE 3.5 RES CH</t>
  </si>
  <si>
    <t xml:space="preserve">AGM-SH-3.5RE                  </t>
  </si>
  <si>
    <t>HEALTHRIGHT 360 BVISTA 3.2 RES</t>
  </si>
  <si>
    <t xml:space="preserve">HR360 3.2RES                  </t>
  </si>
  <si>
    <t>ADVENT STJOHN HOME 3.1 RES CHL</t>
  </si>
  <si>
    <t xml:space="preserve">AGM-SJH3.1RE                  </t>
  </si>
  <si>
    <t>ADVENT STJOHN HOME 3.5 RES CHL</t>
  </si>
  <si>
    <t xml:space="preserve">AGM-SJH3.5RE                  </t>
  </si>
  <si>
    <t xml:space="preserve">HEALTHRIGHT 360 HAYES 3.2 RES </t>
  </si>
  <si>
    <t xml:space="preserve">HR360 3.2HAY                  </t>
  </si>
  <si>
    <t>ADVENT SUMMIT HOUSE RE CH PRIV</t>
  </si>
  <si>
    <t xml:space="preserve">AGM-SH-RPRIV                  </t>
  </si>
  <si>
    <t>ADVENT STJOHN HOME RES CH PRIV</t>
  </si>
  <si>
    <t xml:space="preserve">AGM-SJHRPRIV                  </t>
  </si>
  <si>
    <t>HEALTHRIGHT 360 HAYES 3.2 PRIV</t>
  </si>
  <si>
    <t xml:space="preserve">HR360 3.2PRI                  </t>
  </si>
  <si>
    <t>OPTIONS RECOVERY OS 10THST OAK</t>
  </si>
  <si>
    <t xml:space="preserve">OPTNS-OS-10T                  </t>
  </si>
  <si>
    <t>HEALTHRIGHT 360 BVISTA 3.2PRIV</t>
  </si>
  <si>
    <t xml:space="preserve">HR360BV3.2PR                  </t>
  </si>
  <si>
    <t>LIFELONG PROJPRIDE 3.1RES PERI</t>
  </si>
  <si>
    <t xml:space="preserve">LLPROJP3.1RE                  </t>
  </si>
  <si>
    <t>LIFELONG PROJPRIDE 3.5RES PERI</t>
  </si>
  <si>
    <t xml:space="preserve">LLPROJP3.5RE                  </t>
  </si>
  <si>
    <t>LIFELONG PROJPRIDE3.1RES PARDM</t>
  </si>
  <si>
    <t xml:space="preserve">LLPROJP3.1PA                  </t>
  </si>
  <si>
    <t>LIFELONG PROJPRIDE3.5RES PARDM</t>
  </si>
  <si>
    <t xml:space="preserve">LLPROJP3.5PA                  </t>
  </si>
  <si>
    <t>LIFELONG PROJPRIDE3.1RESPA NDM</t>
  </si>
  <si>
    <t xml:space="preserve">LLPP3.1RPNDM                  </t>
  </si>
  <si>
    <t>LIFELONG PROJPRIDE3.5RESPA NDM</t>
  </si>
  <si>
    <t xml:space="preserve">LLPP3.5RPNDM                  </t>
  </si>
  <si>
    <t>LIFELONG PROJPRIDE 3.1 RES ADL</t>
  </si>
  <si>
    <t xml:space="preserve">LLPP3.1RESAD                  </t>
  </si>
  <si>
    <t>LIFELONG PROJPRIDE 3.5 RES ADL</t>
  </si>
  <si>
    <t xml:space="preserve">LLPP3.5RESAD                  </t>
  </si>
  <si>
    <t>LIFELONG PROJPRIDE RES PRIVATE</t>
  </si>
  <si>
    <t xml:space="preserve">LLPP RES PRI                  </t>
  </si>
  <si>
    <t xml:space="preserve">HEALTHRIGHT 360 AARS OS       </t>
  </si>
  <si>
    <t xml:space="preserve">HR360AARS OS                  </t>
  </si>
  <si>
    <t xml:space="preserve">HEALTHRIGHT 360 AARS IOS      </t>
  </si>
  <si>
    <t xml:space="preserve">HR360AARSIOS                  </t>
  </si>
  <si>
    <t>HEALTHRIGHT360 AARS OS REC SUP</t>
  </si>
  <si>
    <t xml:space="preserve">HR360AARS RS                  </t>
  </si>
  <si>
    <t>HEALTHRIGHT360 AARS IOS REC SU</t>
  </si>
  <si>
    <t xml:space="preserve">HR360AARSIRS                  </t>
  </si>
  <si>
    <t>HEALTHRIGHT360 AARS OS PRIVATE</t>
  </si>
  <si>
    <t xml:space="preserve">HR360AARSOSP                  </t>
  </si>
  <si>
    <t>HEALTHRIGHT360 AARS IOS PRIVAT</t>
  </si>
  <si>
    <t xml:space="preserve">HR360AARSIPV                  </t>
  </si>
  <si>
    <t>OPTIONS RECOV OS REC SU 10THST</t>
  </si>
  <si>
    <t xml:space="preserve">OPTNS-OSRS10                  </t>
  </si>
  <si>
    <t>OPTIONS RECOV IOS RECSU 10THST</t>
  </si>
  <si>
    <t xml:space="preserve">OPTNSIOSRESU                  </t>
  </si>
  <si>
    <t>OPTIONS RECOVERY IOS 10THSTOAK</t>
  </si>
  <si>
    <t xml:space="preserve">OPTNSIOS10TH                  </t>
  </si>
  <si>
    <t>OPTIONS RECOV OS PRIVATE 10THS</t>
  </si>
  <si>
    <t xml:space="preserve">OPTNSOSPRIVA                  </t>
  </si>
  <si>
    <t>OPTIONS RECOV IOS PRIVATE 10TH</t>
  </si>
  <si>
    <t xml:space="preserve">OPTNSIOSPRIV                  </t>
  </si>
  <si>
    <t xml:space="preserve">OPTIONS RECOVERY RR 59TH ST   </t>
  </si>
  <si>
    <t xml:space="preserve">OPTIONS RR59                  </t>
  </si>
  <si>
    <t xml:space="preserve">AEGIS NTP SANTA MARIA ADULT   </t>
  </si>
  <si>
    <t xml:space="preserve">AEGIS SM ADL                  </t>
  </si>
  <si>
    <t>HORIZON CRONIN TEMP 3.3 RES AD</t>
  </si>
  <si>
    <t xml:space="preserve">HZNCRO3.3RES                  </t>
  </si>
  <si>
    <t>HORIZON CRONIN TEMP 3.5 RES AD</t>
  </si>
  <si>
    <t xml:space="preserve">HZNCRO3.5RES                  </t>
  </si>
  <si>
    <t>LIFELONG PROJPRIDE3.3RESPA NDM</t>
  </si>
  <si>
    <t xml:space="preserve">LLPP3.3RPNDM                  </t>
  </si>
  <si>
    <t>LIFELONG PROJPRIDE 3.3RES PERI</t>
  </si>
  <si>
    <t xml:space="preserve">LLPROJP3.3PE                  </t>
  </si>
  <si>
    <t>LIFELONG PROJPRIDE3.3RES PARDM</t>
  </si>
  <si>
    <t xml:space="preserve">LLPROJP3.3PA                  </t>
  </si>
  <si>
    <t xml:space="preserve">AEGIS NTP CHICO               </t>
  </si>
  <si>
    <t xml:space="preserve">AEGIS CHICO                   </t>
  </si>
  <si>
    <t>HEALTHRIGHT 360 BVISTA 3.3 RES</t>
  </si>
  <si>
    <t xml:space="preserve">HR360 3.3RES                  </t>
  </si>
  <si>
    <t xml:space="preserve">HEALTHRIGHT 360 HAYES 3.3 RES </t>
  </si>
  <si>
    <t xml:space="preserve">HR360 3.3HAY                  </t>
  </si>
  <si>
    <t>MAGNOLIA WMNS REC 3.1 RES ADLT</t>
  </si>
  <si>
    <t xml:space="preserve">MAG3.1RESADL                  </t>
  </si>
  <si>
    <t>MAGNOLIA WMNS REC 3.5 RES ADLT</t>
  </si>
  <si>
    <t xml:space="preserve">MAG3.5RESADL                  </t>
  </si>
  <si>
    <t>MAGNOLIA WMNS 3.1 RES ADLT HAY</t>
  </si>
  <si>
    <t xml:space="preserve">MAG3.1ADLHAY                  </t>
  </si>
  <si>
    <t>MAGNOLIA WMNS 3.5 RES ADLT HAY</t>
  </si>
  <si>
    <t xml:space="preserve">MAG3.5ADLHAY                  </t>
  </si>
  <si>
    <t xml:space="preserve">OPTIONS RECOVERY SRJ CSAMI    </t>
  </si>
  <si>
    <t xml:space="preserve">OPTNS CSAMI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</si>
</sst>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0DEEC-F192-4C5B-AF3B-CBD63B6C3623}">
  <dimension ref="A1:C710"/>
  <sheetViews>
    <sheetView tabSelected="1" workbookViewId="0"/>
  </sheetViews>
  <sheetFormatPr defaultRowHeight="15" x14ac:dyDescent="0.25"/>
  <cols>
    <col min="1" max="1" width="11.42578125" customWidth="1"/>
    <col min="2" max="2" width="38.5703125" customWidth="1"/>
    <col min="3" max="3" width="25.710937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t="str">
        <f>"000120"</f>
        <v>000120</v>
      </c>
      <c r="B2" t="s">
        <v>3</v>
      </c>
      <c r="C2" t="s">
        <v>4</v>
      </c>
    </row>
    <row r="3" spans="1:3" x14ac:dyDescent="0.25">
      <c r="A3" t="str">
        <f>"000122"</f>
        <v>000122</v>
      </c>
      <c r="B3" t="s">
        <v>5</v>
      </c>
      <c r="C3" t="s">
        <v>6</v>
      </c>
    </row>
    <row r="4" spans="1:3" x14ac:dyDescent="0.25">
      <c r="A4" t="str">
        <f>"000128"</f>
        <v>000128</v>
      </c>
      <c r="B4" t="s">
        <v>7</v>
      </c>
      <c r="C4" t="s">
        <v>8</v>
      </c>
    </row>
    <row r="5" spans="1:3" x14ac:dyDescent="0.25">
      <c r="A5" t="str">
        <f>"00012S"</f>
        <v>00012S</v>
      </c>
      <c r="B5" t="s">
        <v>9</v>
      </c>
      <c r="C5" t="s">
        <v>10</v>
      </c>
    </row>
    <row r="6" spans="1:3" x14ac:dyDescent="0.25">
      <c r="A6" t="str">
        <f>"000160"</f>
        <v>000160</v>
      </c>
      <c r="B6" t="s">
        <v>11</v>
      </c>
      <c r="C6" t="s">
        <v>12</v>
      </c>
    </row>
    <row r="7" spans="1:3" x14ac:dyDescent="0.25">
      <c r="A7" t="str">
        <f>"000161"</f>
        <v>000161</v>
      </c>
      <c r="B7" t="s">
        <v>13</v>
      </c>
      <c r="C7" t="s">
        <v>14</v>
      </c>
    </row>
    <row r="8" spans="1:3" x14ac:dyDescent="0.25">
      <c r="A8" t="str">
        <f>"000166"</f>
        <v>000166</v>
      </c>
      <c r="B8" t="s">
        <v>15</v>
      </c>
      <c r="C8" t="s">
        <v>16</v>
      </c>
    </row>
    <row r="9" spans="1:3" x14ac:dyDescent="0.25">
      <c r="A9" t="str">
        <f>"000170"</f>
        <v>000170</v>
      </c>
      <c r="B9" t="s">
        <v>17</v>
      </c>
      <c r="C9" t="s">
        <v>18</v>
      </c>
    </row>
    <row r="10" spans="1:3" x14ac:dyDescent="0.25">
      <c r="A10" t="str">
        <f>"000171"</f>
        <v>000171</v>
      </c>
      <c r="B10" t="s">
        <v>19</v>
      </c>
      <c r="C10" t="s">
        <v>20</v>
      </c>
    </row>
    <row r="11" spans="1:3" x14ac:dyDescent="0.25">
      <c r="A11" t="str">
        <f>"000178"</f>
        <v>000178</v>
      </c>
      <c r="B11" t="s">
        <v>21</v>
      </c>
      <c r="C11" t="s">
        <v>22</v>
      </c>
    </row>
    <row r="12" spans="1:3" x14ac:dyDescent="0.25">
      <c r="A12" t="str">
        <f>"000860"</f>
        <v>000860</v>
      </c>
      <c r="B12" t="s">
        <v>23</v>
      </c>
      <c r="C12" t="s">
        <v>24</v>
      </c>
    </row>
    <row r="13" spans="1:3" x14ac:dyDescent="0.25">
      <c r="A13" t="str">
        <f>"00086S"</f>
        <v>00086S</v>
      </c>
      <c r="B13" t="s">
        <v>25</v>
      </c>
      <c r="C13" t="s">
        <v>26</v>
      </c>
    </row>
    <row r="14" spans="1:3" x14ac:dyDescent="0.25">
      <c r="A14" t="str">
        <f>"001020"</f>
        <v>001020</v>
      </c>
      <c r="B14" t="s">
        <v>27</v>
      </c>
      <c r="C14" t="s">
        <v>28</v>
      </c>
    </row>
    <row r="15" spans="1:3" x14ac:dyDescent="0.25">
      <c r="A15" t="str">
        <f>"001025"</f>
        <v>001025</v>
      </c>
      <c r="B15" t="s">
        <v>29</v>
      </c>
      <c r="C15" t="s">
        <v>30</v>
      </c>
    </row>
    <row r="16" spans="1:3" x14ac:dyDescent="0.25">
      <c r="A16" t="str">
        <f>"001028"</f>
        <v>001028</v>
      </c>
      <c r="B16" t="s">
        <v>31</v>
      </c>
      <c r="C16" t="s">
        <v>32</v>
      </c>
    </row>
    <row r="17" spans="1:3" x14ac:dyDescent="0.25">
      <c r="A17" t="str">
        <f>"00102S"</f>
        <v>00102S</v>
      </c>
      <c r="B17" t="s">
        <v>33</v>
      </c>
      <c r="C17" t="s">
        <v>34</v>
      </c>
    </row>
    <row r="18" spans="1:3" x14ac:dyDescent="0.25">
      <c r="A18" t="str">
        <f>"001060"</f>
        <v>001060</v>
      </c>
      <c r="B18" t="s">
        <v>35</v>
      </c>
      <c r="C18" t="s">
        <v>36</v>
      </c>
    </row>
    <row r="19" spans="1:3" x14ac:dyDescent="0.25">
      <c r="A19" t="str">
        <f>"002512"</f>
        <v>002512</v>
      </c>
      <c r="B19" t="s">
        <v>37</v>
      </c>
      <c r="C19" t="s">
        <v>38</v>
      </c>
    </row>
    <row r="20" spans="1:3" x14ac:dyDescent="0.25">
      <c r="A20" t="str">
        <f>"002560"</f>
        <v>002560</v>
      </c>
      <c r="B20" t="s">
        <v>39</v>
      </c>
      <c r="C20" t="s">
        <v>40</v>
      </c>
    </row>
    <row r="21" spans="1:3" x14ac:dyDescent="0.25">
      <c r="A21" t="str">
        <f>"002565"</f>
        <v>002565</v>
      </c>
      <c r="B21" t="s">
        <v>41</v>
      </c>
      <c r="C21" t="s">
        <v>42</v>
      </c>
    </row>
    <row r="22" spans="1:3" x14ac:dyDescent="0.25">
      <c r="A22" t="str">
        <f>"002568"</f>
        <v>002568</v>
      </c>
      <c r="B22" t="s">
        <v>43</v>
      </c>
      <c r="C22" t="s">
        <v>44</v>
      </c>
    </row>
    <row r="23" spans="1:3" x14ac:dyDescent="0.25">
      <c r="A23" t="str">
        <f>"00256A"</f>
        <v>00256A</v>
      </c>
      <c r="B23" t="s">
        <v>45</v>
      </c>
      <c r="C23" t="s">
        <v>46</v>
      </c>
    </row>
    <row r="24" spans="1:3" x14ac:dyDescent="0.25">
      <c r="A24" t="str">
        <f>"00256S"</f>
        <v>00256S</v>
      </c>
      <c r="B24" t="s">
        <v>47</v>
      </c>
      <c r="C24" t="s">
        <v>48</v>
      </c>
    </row>
    <row r="25" spans="1:3" x14ac:dyDescent="0.25">
      <c r="A25" t="str">
        <f>"00258S"</f>
        <v>00258S</v>
      </c>
      <c r="B25" t="s">
        <v>49</v>
      </c>
      <c r="C25" t="s">
        <v>50</v>
      </c>
    </row>
    <row r="26" spans="1:3" x14ac:dyDescent="0.25">
      <c r="A26" t="str">
        <f>"0025E0"</f>
        <v>0025E0</v>
      </c>
      <c r="B26" t="s">
        <v>51</v>
      </c>
      <c r="C26" t="s">
        <v>52</v>
      </c>
    </row>
    <row r="27" spans="1:3" x14ac:dyDescent="0.25">
      <c r="A27" t="str">
        <f>"0026T2"</f>
        <v>0026T2</v>
      </c>
      <c r="B27" t="s">
        <v>53</v>
      </c>
      <c r="C27" t="s">
        <v>54</v>
      </c>
    </row>
    <row r="28" spans="1:3" x14ac:dyDescent="0.25">
      <c r="A28" t="str">
        <f>"003012"</f>
        <v>003012</v>
      </c>
      <c r="B28" t="s">
        <v>55</v>
      </c>
      <c r="C28" t="s">
        <v>56</v>
      </c>
    </row>
    <row r="29" spans="1:3" x14ac:dyDescent="0.25">
      <c r="A29" t="str">
        <f>"003060"</f>
        <v>003060</v>
      </c>
      <c r="B29" t="s">
        <v>57</v>
      </c>
      <c r="C29" t="s">
        <v>58</v>
      </c>
    </row>
    <row r="30" spans="1:3" x14ac:dyDescent="0.25">
      <c r="A30" t="str">
        <f>"003062"</f>
        <v>003062</v>
      </c>
      <c r="B30" t="s">
        <v>59</v>
      </c>
      <c r="C30" t="s">
        <v>60</v>
      </c>
    </row>
    <row r="31" spans="1:3" x14ac:dyDescent="0.25">
      <c r="A31" t="str">
        <f>"003065"</f>
        <v>003065</v>
      </c>
      <c r="B31" t="s">
        <v>61</v>
      </c>
      <c r="C31" t="s">
        <v>62</v>
      </c>
    </row>
    <row r="32" spans="1:3" x14ac:dyDescent="0.25">
      <c r="A32" t="str">
        <f>"003068"</f>
        <v>003068</v>
      </c>
      <c r="B32" t="s">
        <v>63</v>
      </c>
      <c r="C32" t="s">
        <v>64</v>
      </c>
    </row>
    <row r="33" spans="1:3" x14ac:dyDescent="0.25">
      <c r="A33" t="str">
        <f>"00306A"</f>
        <v>00306A</v>
      </c>
      <c r="B33" t="s">
        <v>65</v>
      </c>
      <c r="C33" t="s">
        <v>66</v>
      </c>
    </row>
    <row r="34" spans="1:3" x14ac:dyDescent="0.25">
      <c r="A34" t="str">
        <f>"00306S"</f>
        <v>00306S</v>
      </c>
      <c r="B34" t="s">
        <v>67</v>
      </c>
      <c r="C34" t="s">
        <v>68</v>
      </c>
    </row>
    <row r="35" spans="1:3" x14ac:dyDescent="0.25">
      <c r="A35" t="str">
        <f>"0030E0"</f>
        <v>0030E0</v>
      </c>
      <c r="B35" t="s">
        <v>69</v>
      </c>
      <c r="C35" t="s">
        <v>70</v>
      </c>
    </row>
    <row r="36" spans="1:3" x14ac:dyDescent="0.25">
      <c r="A36" t="str">
        <f>"0030T2"</f>
        <v>0030T2</v>
      </c>
      <c r="B36" t="s">
        <v>71</v>
      </c>
      <c r="C36" t="s">
        <v>72</v>
      </c>
    </row>
    <row r="37" spans="1:3" x14ac:dyDescent="0.25">
      <c r="A37" t="str">
        <f>"003522"</f>
        <v>003522</v>
      </c>
      <c r="B37" t="s">
        <v>73</v>
      </c>
      <c r="C37" t="s">
        <v>74</v>
      </c>
    </row>
    <row r="38" spans="1:3" x14ac:dyDescent="0.25">
      <c r="A38" t="str">
        <f>"003525"</f>
        <v>003525</v>
      </c>
      <c r="B38" t="s">
        <v>75</v>
      </c>
      <c r="C38" t="s">
        <v>76</v>
      </c>
    </row>
    <row r="39" spans="1:3" x14ac:dyDescent="0.25">
      <c r="A39" t="str">
        <f>"00352S"</f>
        <v>00352S</v>
      </c>
      <c r="B39" t="s">
        <v>77</v>
      </c>
      <c r="C39" t="s">
        <v>78</v>
      </c>
    </row>
    <row r="40" spans="1:3" x14ac:dyDescent="0.25">
      <c r="A40" t="str">
        <f>"00356S"</f>
        <v>00356S</v>
      </c>
      <c r="B40" t="s">
        <v>79</v>
      </c>
      <c r="C40" t="s">
        <v>78</v>
      </c>
    </row>
    <row r="41" spans="1:3" x14ac:dyDescent="0.25">
      <c r="A41" t="str">
        <f>"0035T2"</f>
        <v>0035T2</v>
      </c>
      <c r="B41" t="s">
        <v>80</v>
      </c>
      <c r="C41" t="s">
        <v>81</v>
      </c>
    </row>
    <row r="42" spans="1:3" x14ac:dyDescent="0.25">
      <c r="A42" t="str">
        <f>"004020"</f>
        <v>004020</v>
      </c>
      <c r="B42" t="s">
        <v>82</v>
      </c>
      <c r="C42" t="s">
        <v>83</v>
      </c>
    </row>
    <row r="43" spans="1:3" x14ac:dyDescent="0.25">
      <c r="A43" t="str">
        <f>"00402S"</f>
        <v>00402S</v>
      </c>
      <c r="B43" t="s">
        <v>84</v>
      </c>
      <c r="C43" t="s">
        <v>85</v>
      </c>
    </row>
    <row r="44" spans="1:3" x14ac:dyDescent="0.25">
      <c r="A44" t="str">
        <f>"00402W"</f>
        <v>00402W</v>
      </c>
      <c r="B44" t="s">
        <v>86</v>
      </c>
      <c r="C44" t="s">
        <v>87</v>
      </c>
    </row>
    <row r="45" spans="1:3" x14ac:dyDescent="0.25">
      <c r="A45" t="str">
        <f>"004360"</f>
        <v>004360</v>
      </c>
      <c r="B45" t="s">
        <v>88</v>
      </c>
      <c r="C45" t="s">
        <v>89</v>
      </c>
    </row>
    <row r="46" spans="1:3" x14ac:dyDescent="0.25">
      <c r="A46" t="str">
        <f>"004362"</f>
        <v>004362</v>
      </c>
      <c r="B46" t="s">
        <v>90</v>
      </c>
      <c r="C46" t="s">
        <v>91</v>
      </c>
    </row>
    <row r="47" spans="1:3" x14ac:dyDescent="0.25">
      <c r="A47" t="str">
        <f>"004368"</f>
        <v>004368</v>
      </c>
      <c r="B47" t="s">
        <v>92</v>
      </c>
      <c r="C47" t="s">
        <v>93</v>
      </c>
    </row>
    <row r="48" spans="1:3" x14ac:dyDescent="0.25">
      <c r="A48" t="str">
        <f>"00436A"</f>
        <v>00436A</v>
      </c>
      <c r="B48" t="s">
        <v>94</v>
      </c>
      <c r="C48" t="s">
        <v>95</v>
      </c>
    </row>
    <row r="49" spans="1:3" x14ac:dyDescent="0.25">
      <c r="A49" t="str">
        <f>"00436S"</f>
        <v>00436S</v>
      </c>
      <c r="B49" t="s">
        <v>96</v>
      </c>
      <c r="C49" t="s">
        <v>97</v>
      </c>
    </row>
    <row r="50" spans="1:3" x14ac:dyDescent="0.25">
      <c r="A50" t="str">
        <f>"00438S"</f>
        <v>00438S</v>
      </c>
      <c r="B50" t="s">
        <v>98</v>
      </c>
      <c r="C50" t="s">
        <v>99</v>
      </c>
    </row>
    <row r="51" spans="1:3" x14ac:dyDescent="0.25">
      <c r="A51" t="str">
        <f>"0043E0"</f>
        <v>0043E0</v>
      </c>
      <c r="B51" t="s">
        <v>100</v>
      </c>
      <c r="C51" t="s">
        <v>101</v>
      </c>
    </row>
    <row r="52" spans="1:3" x14ac:dyDescent="0.25">
      <c r="A52" t="str">
        <f>"005012"</f>
        <v>005012</v>
      </c>
      <c r="B52" t="s">
        <v>102</v>
      </c>
      <c r="C52" t="s">
        <v>103</v>
      </c>
    </row>
    <row r="53" spans="1:3" x14ac:dyDescent="0.25">
      <c r="A53" t="str">
        <f>"005060"</f>
        <v>005060</v>
      </c>
      <c r="B53" t="s">
        <v>104</v>
      </c>
      <c r="C53" t="s">
        <v>105</v>
      </c>
    </row>
    <row r="54" spans="1:3" x14ac:dyDescent="0.25">
      <c r="A54" t="str">
        <f>"005065"</f>
        <v>005065</v>
      </c>
      <c r="B54" t="s">
        <v>106</v>
      </c>
      <c r="C54" t="s">
        <v>107</v>
      </c>
    </row>
    <row r="55" spans="1:3" x14ac:dyDescent="0.25">
      <c r="A55" t="str">
        <f>"005068"</f>
        <v>005068</v>
      </c>
      <c r="B55" t="s">
        <v>108</v>
      </c>
      <c r="C55" t="s">
        <v>109</v>
      </c>
    </row>
    <row r="56" spans="1:3" x14ac:dyDescent="0.25">
      <c r="A56" t="str">
        <f>"005070"</f>
        <v>005070</v>
      </c>
      <c r="B56" t="s">
        <v>110</v>
      </c>
      <c r="C56" t="s">
        <v>111</v>
      </c>
    </row>
    <row r="57" spans="1:3" x14ac:dyDescent="0.25">
      <c r="A57" t="str">
        <f>"005072"</f>
        <v>005072</v>
      </c>
      <c r="B57" t="s">
        <v>102</v>
      </c>
      <c r="C57" t="s">
        <v>112</v>
      </c>
    </row>
    <row r="58" spans="1:3" x14ac:dyDescent="0.25">
      <c r="A58" t="str">
        <f>"005078"</f>
        <v>005078</v>
      </c>
      <c r="B58" t="s">
        <v>113</v>
      </c>
      <c r="C58" t="s">
        <v>114</v>
      </c>
    </row>
    <row r="59" spans="1:3" x14ac:dyDescent="0.25">
      <c r="A59" t="str">
        <f>"007020"</f>
        <v>007020</v>
      </c>
      <c r="B59" t="s">
        <v>115</v>
      </c>
      <c r="C59" t="s">
        <v>116</v>
      </c>
    </row>
    <row r="60" spans="1:3" x14ac:dyDescent="0.25">
      <c r="A60" t="str">
        <f>"007022"</f>
        <v>007022</v>
      </c>
      <c r="B60" t="s">
        <v>117</v>
      </c>
      <c r="C60" t="s">
        <v>118</v>
      </c>
    </row>
    <row r="61" spans="1:3" x14ac:dyDescent="0.25">
      <c r="A61" t="str">
        <f>"007025"</f>
        <v>007025</v>
      </c>
      <c r="B61" t="s">
        <v>119</v>
      </c>
      <c r="C61" t="s">
        <v>120</v>
      </c>
    </row>
    <row r="62" spans="1:3" x14ac:dyDescent="0.25">
      <c r="A62" t="str">
        <f>"007028"</f>
        <v>007028</v>
      </c>
      <c r="B62" t="s">
        <v>121</v>
      </c>
      <c r="C62" t="s">
        <v>122</v>
      </c>
    </row>
    <row r="63" spans="1:3" x14ac:dyDescent="0.25">
      <c r="A63" t="str">
        <f>"00702A"</f>
        <v>00702A</v>
      </c>
      <c r="B63" t="s">
        <v>123</v>
      </c>
      <c r="C63" t="s">
        <v>124</v>
      </c>
    </row>
    <row r="64" spans="1:3" x14ac:dyDescent="0.25">
      <c r="A64" t="str">
        <f>"00702P"</f>
        <v>00702P</v>
      </c>
      <c r="B64" t="s">
        <v>125</v>
      </c>
      <c r="C64" t="s">
        <v>126</v>
      </c>
    </row>
    <row r="65" spans="1:3" x14ac:dyDescent="0.25">
      <c r="A65" t="str">
        <f>"00702W"</f>
        <v>00702W</v>
      </c>
      <c r="B65" t="s">
        <v>127</v>
      </c>
      <c r="C65" t="s">
        <v>128</v>
      </c>
    </row>
    <row r="66" spans="1:3" x14ac:dyDescent="0.25">
      <c r="A66" t="str">
        <f>"007765"</f>
        <v>007765</v>
      </c>
      <c r="B66" t="s">
        <v>129</v>
      </c>
      <c r="C66" t="s">
        <v>130</v>
      </c>
    </row>
    <row r="67" spans="1:3" x14ac:dyDescent="0.25">
      <c r="A67" t="str">
        <f>"008020"</f>
        <v>008020</v>
      </c>
      <c r="B67" t="s">
        <v>131</v>
      </c>
      <c r="C67" t="s">
        <v>132</v>
      </c>
    </row>
    <row r="68" spans="1:3" x14ac:dyDescent="0.25">
      <c r="A68" t="str">
        <f>"008025"</f>
        <v>008025</v>
      </c>
      <c r="B68" t="s">
        <v>133</v>
      </c>
      <c r="C68" t="s">
        <v>134</v>
      </c>
    </row>
    <row r="69" spans="1:3" x14ac:dyDescent="0.25">
      <c r="A69" t="str">
        <f>"008120"</f>
        <v>008120</v>
      </c>
      <c r="B69" t="s">
        <v>135</v>
      </c>
      <c r="C69" t="s">
        <v>136</v>
      </c>
    </row>
    <row r="70" spans="1:3" x14ac:dyDescent="0.25">
      <c r="A70" t="str">
        <f>"008125"</f>
        <v>008125</v>
      </c>
      <c r="B70" t="s">
        <v>137</v>
      </c>
      <c r="C70" t="s">
        <v>138</v>
      </c>
    </row>
    <row r="71" spans="1:3" x14ac:dyDescent="0.25">
      <c r="A71" t="str">
        <f>"010560"</f>
        <v>010560</v>
      </c>
      <c r="B71" t="s">
        <v>139</v>
      </c>
      <c r="C71" t="s">
        <v>140</v>
      </c>
    </row>
    <row r="72" spans="1:3" x14ac:dyDescent="0.25">
      <c r="A72" t="str">
        <f>"010565"</f>
        <v>010565</v>
      </c>
      <c r="B72" t="s">
        <v>139</v>
      </c>
      <c r="C72" t="s">
        <v>141</v>
      </c>
    </row>
    <row r="73" spans="1:3" x14ac:dyDescent="0.25">
      <c r="A73" t="str">
        <f>"010612"</f>
        <v>010612</v>
      </c>
      <c r="B73" t="s">
        <v>142</v>
      </c>
      <c r="C73" t="s">
        <v>143</v>
      </c>
    </row>
    <row r="74" spans="1:3" x14ac:dyDescent="0.25">
      <c r="A74" t="str">
        <f>"010620"</f>
        <v>010620</v>
      </c>
      <c r="B74" t="s">
        <v>144</v>
      </c>
      <c r="C74" t="s">
        <v>145</v>
      </c>
    </row>
    <row r="75" spans="1:3" x14ac:dyDescent="0.25">
      <c r="A75" t="str">
        <f>"010625"</f>
        <v>010625</v>
      </c>
      <c r="B75" t="s">
        <v>146</v>
      </c>
      <c r="C75" t="s">
        <v>147</v>
      </c>
    </row>
    <row r="76" spans="1:3" x14ac:dyDescent="0.25">
      <c r="A76" t="str">
        <f>"01062S"</f>
        <v>01062S</v>
      </c>
      <c r="B76" t="s">
        <v>148</v>
      </c>
      <c r="C76" t="s">
        <v>149</v>
      </c>
    </row>
    <row r="77" spans="1:3" x14ac:dyDescent="0.25">
      <c r="A77" t="str">
        <f>"01062W"</f>
        <v>01062W</v>
      </c>
      <c r="B77" t="s">
        <v>150</v>
      </c>
      <c r="C77" t="s">
        <v>151</v>
      </c>
    </row>
    <row r="78" spans="1:3" x14ac:dyDescent="0.25">
      <c r="A78" t="str">
        <f>"01064S"</f>
        <v>01064S</v>
      </c>
      <c r="B78" t="s">
        <v>152</v>
      </c>
      <c r="C78" t="s">
        <v>153</v>
      </c>
    </row>
    <row r="79" spans="1:3" x14ac:dyDescent="0.25">
      <c r="A79" t="str">
        <f>"010660"</f>
        <v>010660</v>
      </c>
      <c r="B79" t="s">
        <v>154</v>
      </c>
      <c r="C79" t="s">
        <v>155</v>
      </c>
    </row>
    <row r="80" spans="1:3" x14ac:dyDescent="0.25">
      <c r="A80" t="str">
        <f>"010665"</f>
        <v>010665</v>
      </c>
      <c r="B80" t="s">
        <v>156</v>
      </c>
      <c r="C80" t="s">
        <v>157</v>
      </c>
    </row>
    <row r="81" spans="1:3" x14ac:dyDescent="0.25">
      <c r="A81" t="str">
        <f>"01066S"</f>
        <v>01066S</v>
      </c>
      <c r="B81" t="s">
        <v>158</v>
      </c>
      <c r="C81" t="s">
        <v>159</v>
      </c>
    </row>
    <row r="82" spans="1:3" x14ac:dyDescent="0.25">
      <c r="A82" t="str">
        <f>"010670"</f>
        <v>010670</v>
      </c>
      <c r="B82" t="s">
        <v>160</v>
      </c>
      <c r="C82" t="s">
        <v>161</v>
      </c>
    </row>
    <row r="83" spans="1:3" x14ac:dyDescent="0.25">
      <c r="A83" t="str">
        <f>"010672"</f>
        <v>010672</v>
      </c>
      <c r="B83" t="s">
        <v>162</v>
      </c>
      <c r="C83" t="s">
        <v>163</v>
      </c>
    </row>
    <row r="84" spans="1:3" x14ac:dyDescent="0.25">
      <c r="A84" t="str">
        <f>"010675"</f>
        <v>010675</v>
      </c>
      <c r="B84" t="s">
        <v>164</v>
      </c>
      <c r="C84" t="s">
        <v>165</v>
      </c>
    </row>
    <row r="85" spans="1:3" x14ac:dyDescent="0.25">
      <c r="A85" t="str">
        <f>"01067S"</f>
        <v>01067S</v>
      </c>
      <c r="B85" t="s">
        <v>166</v>
      </c>
      <c r="C85" t="s">
        <v>167</v>
      </c>
    </row>
    <row r="86" spans="1:3" x14ac:dyDescent="0.25">
      <c r="A86" t="str">
        <f>"01068S"</f>
        <v>01068S</v>
      </c>
      <c r="B86" t="s">
        <v>168</v>
      </c>
      <c r="C86" t="s">
        <v>169</v>
      </c>
    </row>
    <row r="87" spans="1:3" x14ac:dyDescent="0.25">
      <c r="A87" t="str">
        <f>"0106M1"</f>
        <v>0106M1</v>
      </c>
      <c r="B87" t="s">
        <v>170</v>
      </c>
      <c r="C87" t="s">
        <v>171</v>
      </c>
    </row>
    <row r="88" spans="1:3" x14ac:dyDescent="0.25">
      <c r="A88" t="str">
        <f>"01796A"</f>
        <v>01796A</v>
      </c>
      <c r="B88" t="s">
        <v>172</v>
      </c>
      <c r="C88" t="s">
        <v>173</v>
      </c>
    </row>
    <row r="89" spans="1:3" x14ac:dyDescent="0.25">
      <c r="A89" t="str">
        <f>"8132TA"</f>
        <v>8132TA</v>
      </c>
      <c r="B89" t="s">
        <v>174</v>
      </c>
      <c r="C89" t="s">
        <v>175</v>
      </c>
    </row>
    <row r="90" spans="1:3" x14ac:dyDescent="0.25">
      <c r="A90" t="str">
        <f>"0109E0"</f>
        <v>0109E0</v>
      </c>
      <c r="B90" t="s">
        <v>176</v>
      </c>
      <c r="C90" t="s">
        <v>177</v>
      </c>
    </row>
    <row r="91" spans="1:3" x14ac:dyDescent="0.25">
      <c r="A91" t="str">
        <f>"8121E0"</f>
        <v>8121E0</v>
      </c>
      <c r="B91" t="s">
        <v>178</v>
      </c>
      <c r="C91" t="s">
        <v>179</v>
      </c>
    </row>
    <row r="92" spans="1:3" x14ac:dyDescent="0.25">
      <c r="A92" t="str">
        <f>"0168E0"</f>
        <v>0168E0</v>
      </c>
      <c r="B92" t="s">
        <v>180</v>
      </c>
      <c r="C92" t="s">
        <v>181</v>
      </c>
    </row>
    <row r="93" spans="1:3" x14ac:dyDescent="0.25">
      <c r="A93" t="str">
        <f>"0175E0"</f>
        <v>0175E0</v>
      </c>
      <c r="B93" t="s">
        <v>182</v>
      </c>
      <c r="C93" t="s">
        <v>183</v>
      </c>
    </row>
    <row r="94" spans="1:3" x14ac:dyDescent="0.25">
      <c r="A94" t="str">
        <f>"8109E0"</f>
        <v>8109E0</v>
      </c>
      <c r="B94" t="s">
        <v>184</v>
      </c>
      <c r="C94" t="s">
        <v>185</v>
      </c>
    </row>
    <row r="95" spans="1:3" x14ac:dyDescent="0.25">
      <c r="A95" t="str">
        <f>"8122E0"</f>
        <v>8122E0</v>
      </c>
      <c r="B95" t="s">
        <v>186</v>
      </c>
      <c r="C95" t="s">
        <v>187</v>
      </c>
    </row>
    <row r="96" spans="1:3" x14ac:dyDescent="0.25">
      <c r="A96" t="str">
        <f>"0172E0"</f>
        <v>0172E0</v>
      </c>
      <c r="B96" t="s">
        <v>188</v>
      </c>
      <c r="C96" t="s">
        <v>189</v>
      </c>
    </row>
    <row r="97" spans="1:3" x14ac:dyDescent="0.25">
      <c r="A97" t="str">
        <f>"0120E0"</f>
        <v>0120E0</v>
      </c>
      <c r="B97" t="s">
        <v>190</v>
      </c>
      <c r="C97" t="s">
        <v>191</v>
      </c>
    </row>
    <row r="98" spans="1:3" x14ac:dyDescent="0.25">
      <c r="A98" t="str">
        <f>"8145T2"</f>
        <v>8145T2</v>
      </c>
      <c r="B98" t="s">
        <v>192</v>
      </c>
      <c r="C98" t="s">
        <v>193</v>
      </c>
    </row>
    <row r="99" spans="1:3" x14ac:dyDescent="0.25">
      <c r="A99" t="str">
        <f>"8144T2"</f>
        <v>8144T2</v>
      </c>
      <c r="B99" t="s">
        <v>194</v>
      </c>
      <c r="C99" t="s">
        <v>195</v>
      </c>
    </row>
    <row r="100" spans="1:3" x14ac:dyDescent="0.25">
      <c r="A100" t="str">
        <f>"8145TA"</f>
        <v>8145TA</v>
      </c>
      <c r="B100" t="s">
        <v>196</v>
      </c>
      <c r="C100" t="s">
        <v>197</v>
      </c>
    </row>
    <row r="101" spans="1:3" x14ac:dyDescent="0.25">
      <c r="A101" t="str">
        <f>"8144TA"</f>
        <v>8144TA</v>
      </c>
      <c r="B101" t="s">
        <v>198</v>
      </c>
      <c r="C101" t="s">
        <v>199</v>
      </c>
    </row>
    <row r="102" spans="1:3" x14ac:dyDescent="0.25">
      <c r="A102" t="str">
        <f>"812210"</f>
        <v>812210</v>
      </c>
      <c r="B102" t="s">
        <v>200</v>
      </c>
      <c r="C102" t="s">
        <v>201</v>
      </c>
    </row>
    <row r="103" spans="1:3" x14ac:dyDescent="0.25">
      <c r="A103" t="str">
        <f>"814320"</f>
        <v>814320</v>
      </c>
      <c r="B103" t="s">
        <v>202</v>
      </c>
      <c r="C103" t="s">
        <v>203</v>
      </c>
    </row>
    <row r="104" spans="1:3" x14ac:dyDescent="0.25">
      <c r="A104" t="str">
        <f>"01166S"</f>
        <v>01166S</v>
      </c>
      <c r="B104" t="s">
        <v>204</v>
      </c>
      <c r="C104" t="s">
        <v>205</v>
      </c>
    </row>
    <row r="105" spans="1:3" x14ac:dyDescent="0.25">
      <c r="A105" t="str">
        <f>"019267"</f>
        <v>019267</v>
      </c>
      <c r="B105" t="s">
        <v>206</v>
      </c>
      <c r="C105" t="s">
        <v>207</v>
      </c>
    </row>
    <row r="106" spans="1:3" x14ac:dyDescent="0.25">
      <c r="A106" t="str">
        <f>"01724S"</f>
        <v>01724S</v>
      </c>
      <c r="B106" t="s">
        <v>208</v>
      </c>
      <c r="C106" t="s">
        <v>209</v>
      </c>
    </row>
    <row r="107" spans="1:3" x14ac:dyDescent="0.25">
      <c r="A107" t="str">
        <f>"01704S"</f>
        <v>01704S</v>
      </c>
      <c r="B107" t="s">
        <v>210</v>
      </c>
      <c r="C107" t="s">
        <v>211</v>
      </c>
    </row>
    <row r="108" spans="1:3" x14ac:dyDescent="0.25">
      <c r="A108" t="str">
        <f>"01705S"</f>
        <v>01705S</v>
      </c>
      <c r="B108" t="s">
        <v>212</v>
      </c>
      <c r="C108" t="s">
        <v>213</v>
      </c>
    </row>
    <row r="109" spans="1:3" x14ac:dyDescent="0.25">
      <c r="A109" t="str">
        <f>"01168S"</f>
        <v>01168S</v>
      </c>
      <c r="B109" t="s">
        <v>214</v>
      </c>
      <c r="C109" t="s">
        <v>215</v>
      </c>
    </row>
    <row r="110" spans="1:3" x14ac:dyDescent="0.25">
      <c r="A110" t="str">
        <f>"01726S"</f>
        <v>01726S</v>
      </c>
      <c r="B110" t="s">
        <v>216</v>
      </c>
      <c r="C110" t="s">
        <v>217</v>
      </c>
    </row>
    <row r="111" spans="1:3" x14ac:dyDescent="0.25">
      <c r="A111" t="str">
        <f>"01706S"</f>
        <v>01706S</v>
      </c>
      <c r="B111" t="s">
        <v>218</v>
      </c>
      <c r="C111" t="s">
        <v>219</v>
      </c>
    </row>
    <row r="112" spans="1:3" x14ac:dyDescent="0.25">
      <c r="A112" t="str">
        <f>"01707S"</f>
        <v>01707S</v>
      </c>
      <c r="B112" t="s">
        <v>220</v>
      </c>
      <c r="C112" t="s">
        <v>221</v>
      </c>
    </row>
    <row r="113" spans="1:3" x14ac:dyDescent="0.25">
      <c r="A113" t="str">
        <f>"01728S"</f>
        <v>01728S</v>
      </c>
      <c r="B113" t="s">
        <v>222</v>
      </c>
      <c r="C113" t="s">
        <v>223</v>
      </c>
    </row>
    <row r="114" spans="1:3" x14ac:dyDescent="0.25">
      <c r="A114" t="str">
        <f>"01708S"</f>
        <v>01708S</v>
      </c>
      <c r="B114" t="s">
        <v>224</v>
      </c>
      <c r="C114" t="s">
        <v>225</v>
      </c>
    </row>
    <row r="115" spans="1:3" x14ac:dyDescent="0.25">
      <c r="A115" t="str">
        <f>"8132T2"</f>
        <v>8132T2</v>
      </c>
      <c r="B115" t="s">
        <v>226</v>
      </c>
      <c r="C115" t="s">
        <v>227</v>
      </c>
    </row>
    <row r="116" spans="1:3" x14ac:dyDescent="0.25">
      <c r="A116" t="str">
        <f>"01936S"</f>
        <v>01936S</v>
      </c>
      <c r="B116" t="s">
        <v>228</v>
      </c>
      <c r="C116" t="s">
        <v>229</v>
      </c>
    </row>
    <row r="117" spans="1:3" x14ac:dyDescent="0.25">
      <c r="A117" t="str">
        <f>"019360"</f>
        <v>019360</v>
      </c>
      <c r="B117" t="s">
        <v>230</v>
      </c>
      <c r="C117" t="s">
        <v>231</v>
      </c>
    </row>
    <row r="118" spans="1:3" x14ac:dyDescent="0.25">
      <c r="A118" t="str">
        <f>"01938S"</f>
        <v>01938S</v>
      </c>
      <c r="B118" t="s">
        <v>232</v>
      </c>
      <c r="C118" t="s">
        <v>233</v>
      </c>
    </row>
    <row r="119" spans="1:3" x14ac:dyDescent="0.25">
      <c r="A119" t="str">
        <f>"99991 "</f>
        <v xml:space="preserve">99991 </v>
      </c>
      <c r="B119" t="s">
        <v>234</v>
      </c>
      <c r="C119" t="s">
        <v>235</v>
      </c>
    </row>
    <row r="120" spans="1:3" x14ac:dyDescent="0.25">
      <c r="A120" t="str">
        <f>"99994 "</f>
        <v xml:space="preserve">99994 </v>
      </c>
      <c r="B120" t="s">
        <v>236</v>
      </c>
      <c r="C120" t="s">
        <v>237</v>
      </c>
    </row>
    <row r="121" spans="1:3" x14ac:dyDescent="0.25">
      <c r="A121" t="str">
        <f>"012362"</f>
        <v>012362</v>
      </c>
      <c r="B121" t="s">
        <v>238</v>
      </c>
      <c r="C121" t="s">
        <v>239</v>
      </c>
    </row>
    <row r="122" spans="1:3" x14ac:dyDescent="0.25">
      <c r="A122" t="str">
        <f>"81097S"</f>
        <v>81097S</v>
      </c>
      <c r="B122" t="s">
        <v>240</v>
      </c>
      <c r="C122" t="s">
        <v>241</v>
      </c>
    </row>
    <row r="123" spans="1:3" x14ac:dyDescent="0.25">
      <c r="A123" t="str">
        <f>"013060"</f>
        <v>013060</v>
      </c>
      <c r="B123" t="s">
        <v>242</v>
      </c>
      <c r="C123" t="s">
        <v>243</v>
      </c>
    </row>
    <row r="124" spans="1:3" x14ac:dyDescent="0.25">
      <c r="A124" t="str">
        <f>"81096G"</f>
        <v>81096G</v>
      </c>
      <c r="B124" t="s">
        <v>244</v>
      </c>
      <c r="C124" t="s">
        <v>245</v>
      </c>
    </row>
    <row r="125" spans="1:3" x14ac:dyDescent="0.25">
      <c r="A125" t="str">
        <f>"81097G"</f>
        <v>81097G</v>
      </c>
      <c r="B125" t="s">
        <v>246</v>
      </c>
      <c r="C125" t="s">
        <v>247</v>
      </c>
    </row>
    <row r="126" spans="1:3" x14ac:dyDescent="0.25">
      <c r="A126" t="str">
        <f>"012372"</f>
        <v>012372</v>
      </c>
      <c r="B126" t="s">
        <v>248</v>
      </c>
      <c r="C126" t="s">
        <v>249</v>
      </c>
    </row>
    <row r="127" spans="1:3" x14ac:dyDescent="0.25">
      <c r="A127" t="str">
        <f>"0194T2"</f>
        <v>0194T2</v>
      </c>
      <c r="B127" t="s">
        <v>250</v>
      </c>
      <c r="C127" t="s">
        <v>251</v>
      </c>
    </row>
    <row r="128" spans="1:3" x14ac:dyDescent="0.25">
      <c r="A128" t="str">
        <f>"8130T2"</f>
        <v>8130T2</v>
      </c>
      <c r="B128" t="s">
        <v>252</v>
      </c>
      <c r="C128" t="s">
        <v>253</v>
      </c>
    </row>
    <row r="129" spans="1:3" x14ac:dyDescent="0.25">
      <c r="A129" t="str">
        <f>"811560"</f>
        <v>811560</v>
      </c>
      <c r="B129" t="s">
        <v>254</v>
      </c>
      <c r="C129" t="s">
        <v>255</v>
      </c>
    </row>
    <row r="130" spans="1:3" x14ac:dyDescent="0.25">
      <c r="A130" t="str">
        <f>"81169S"</f>
        <v>81169S</v>
      </c>
      <c r="B130" t="s">
        <v>256</v>
      </c>
      <c r="C130" t="s">
        <v>257</v>
      </c>
    </row>
    <row r="131" spans="1:3" x14ac:dyDescent="0.25">
      <c r="A131" t="str">
        <f>"99992 "</f>
        <v xml:space="preserve">99992 </v>
      </c>
      <c r="B131" t="s">
        <v>258</v>
      </c>
      <c r="C131" t="s">
        <v>259</v>
      </c>
    </row>
    <row r="132" spans="1:3" x14ac:dyDescent="0.25">
      <c r="A132" t="str">
        <f>"99993 "</f>
        <v xml:space="preserve">99993 </v>
      </c>
      <c r="B132" t="s">
        <v>260</v>
      </c>
      <c r="C132" t="s">
        <v>261</v>
      </c>
    </row>
    <row r="133" spans="1:3" x14ac:dyDescent="0.25">
      <c r="A133" t="str">
        <f>"810965"</f>
        <v>810965</v>
      </c>
      <c r="B133" t="s">
        <v>262</v>
      </c>
      <c r="C133" t="s">
        <v>263</v>
      </c>
    </row>
    <row r="134" spans="1:3" x14ac:dyDescent="0.25">
      <c r="A134" t="str">
        <f>"0195T2"</f>
        <v>0195T2</v>
      </c>
      <c r="B134" t="s">
        <v>264</v>
      </c>
      <c r="C134" t="s">
        <v>265</v>
      </c>
    </row>
    <row r="135" spans="1:3" x14ac:dyDescent="0.25">
      <c r="A135" t="str">
        <f>"017562"</f>
        <v>017562</v>
      </c>
      <c r="B135" t="s">
        <v>266</v>
      </c>
      <c r="C135" t="s">
        <v>267</v>
      </c>
    </row>
    <row r="136" spans="1:3" x14ac:dyDescent="0.25">
      <c r="A136" t="str">
        <f>"81165S"</f>
        <v>81165S</v>
      </c>
      <c r="B136" t="s">
        <v>268</v>
      </c>
      <c r="C136" t="s">
        <v>269</v>
      </c>
    </row>
    <row r="137" spans="1:3" x14ac:dyDescent="0.25">
      <c r="A137" t="str">
        <f>"01AF22"</f>
        <v>01AF22</v>
      </c>
      <c r="B137" t="s">
        <v>270</v>
      </c>
      <c r="C137" t="s">
        <v>271</v>
      </c>
    </row>
    <row r="138" spans="1:3" x14ac:dyDescent="0.25">
      <c r="A138" t="str">
        <f>"811653"</f>
        <v>811653</v>
      </c>
      <c r="B138" t="s">
        <v>272</v>
      </c>
      <c r="C138" t="s">
        <v>273</v>
      </c>
    </row>
    <row r="139" spans="1:3" x14ac:dyDescent="0.25">
      <c r="A139" t="str">
        <f>"011665"</f>
        <v>011665</v>
      </c>
      <c r="B139" t="s">
        <v>274</v>
      </c>
      <c r="C139" t="s">
        <v>275</v>
      </c>
    </row>
    <row r="140" spans="1:3" x14ac:dyDescent="0.25">
      <c r="A140" t="str">
        <f>"99995 "</f>
        <v xml:space="preserve">99995 </v>
      </c>
      <c r="B140" t="s">
        <v>276</v>
      </c>
      <c r="C140" t="s">
        <v>277</v>
      </c>
    </row>
    <row r="141" spans="1:3" x14ac:dyDescent="0.25">
      <c r="A141" t="str">
        <f>"99996 "</f>
        <v xml:space="preserve">99996 </v>
      </c>
      <c r="B141" t="s">
        <v>278</v>
      </c>
      <c r="C141" t="s">
        <v>279</v>
      </c>
    </row>
    <row r="142" spans="1:3" x14ac:dyDescent="0.25">
      <c r="A142" t="str">
        <f>"99997 "</f>
        <v xml:space="preserve">99997 </v>
      </c>
      <c r="B142" t="s">
        <v>280</v>
      </c>
      <c r="C142" t="s">
        <v>281</v>
      </c>
    </row>
    <row r="143" spans="1:3" x14ac:dyDescent="0.25">
      <c r="A143" t="str">
        <f>"99999 "</f>
        <v xml:space="preserve">99999 </v>
      </c>
      <c r="B143" t="s">
        <v>282</v>
      </c>
      <c r="C143" t="s">
        <v>283</v>
      </c>
    </row>
    <row r="144" spans="1:3" x14ac:dyDescent="0.25">
      <c r="A144" t="str">
        <f>"018150"</f>
        <v>018150</v>
      </c>
      <c r="B144" t="s">
        <v>284</v>
      </c>
      <c r="C144" t="s">
        <v>285</v>
      </c>
    </row>
    <row r="145" spans="1:3" x14ac:dyDescent="0.25">
      <c r="A145" t="str">
        <f>"016750"</f>
        <v>016750</v>
      </c>
      <c r="B145" t="s">
        <v>286</v>
      </c>
      <c r="C145" t="s">
        <v>287</v>
      </c>
    </row>
    <row r="146" spans="1:3" x14ac:dyDescent="0.25">
      <c r="A146" t="str">
        <f>"016753"</f>
        <v>016753</v>
      </c>
      <c r="B146" t="s">
        <v>288</v>
      </c>
      <c r="C146" t="s">
        <v>289</v>
      </c>
    </row>
    <row r="147" spans="1:3" x14ac:dyDescent="0.25">
      <c r="A147" t="str">
        <f>"018153"</f>
        <v>018153</v>
      </c>
      <c r="B147" t="s">
        <v>290</v>
      </c>
      <c r="C147" t="s">
        <v>291</v>
      </c>
    </row>
    <row r="148" spans="1:3" x14ac:dyDescent="0.25">
      <c r="A148" t="str">
        <f>"016751"</f>
        <v>016751</v>
      </c>
      <c r="B148" t="s">
        <v>292</v>
      </c>
      <c r="C148" t="s">
        <v>293</v>
      </c>
    </row>
    <row r="149" spans="1:3" x14ac:dyDescent="0.25">
      <c r="A149" t="str">
        <f>"017760"</f>
        <v>017760</v>
      </c>
      <c r="B149" t="s">
        <v>294</v>
      </c>
      <c r="C149" t="s">
        <v>295</v>
      </c>
    </row>
    <row r="150" spans="1:3" x14ac:dyDescent="0.25">
      <c r="A150" t="str">
        <f>"019854"</f>
        <v>019854</v>
      </c>
      <c r="B150" t="s">
        <v>296</v>
      </c>
      <c r="C150" t="s">
        <v>297</v>
      </c>
    </row>
    <row r="151" spans="1:3" x14ac:dyDescent="0.25">
      <c r="A151" t="str">
        <f>"010965"</f>
        <v>010965</v>
      </c>
      <c r="B151" t="s">
        <v>298</v>
      </c>
      <c r="C151" t="s">
        <v>299</v>
      </c>
    </row>
    <row r="152" spans="1:3" x14ac:dyDescent="0.25">
      <c r="A152" t="str">
        <f>"017051"</f>
        <v>017051</v>
      </c>
      <c r="B152" t="s">
        <v>300</v>
      </c>
      <c r="C152" t="s">
        <v>301</v>
      </c>
    </row>
    <row r="153" spans="1:3" x14ac:dyDescent="0.25">
      <c r="A153" t="str">
        <f>"017050"</f>
        <v>017050</v>
      </c>
      <c r="B153" t="s">
        <v>302</v>
      </c>
      <c r="C153" t="s">
        <v>303</v>
      </c>
    </row>
    <row r="154" spans="1:3" x14ac:dyDescent="0.25">
      <c r="A154" t="str">
        <f>"017053"</f>
        <v>017053</v>
      </c>
      <c r="B154" t="s">
        <v>304</v>
      </c>
      <c r="C154" t="s">
        <v>305</v>
      </c>
    </row>
    <row r="155" spans="1:3" x14ac:dyDescent="0.25">
      <c r="A155" t="str">
        <f>"019853"</f>
        <v>019853</v>
      </c>
      <c r="B155" t="s">
        <v>306</v>
      </c>
      <c r="C155" t="s">
        <v>307</v>
      </c>
    </row>
    <row r="156" spans="1:3" x14ac:dyDescent="0.25">
      <c r="A156" t="str">
        <f>"019850"</f>
        <v>019850</v>
      </c>
      <c r="B156" t="s">
        <v>308</v>
      </c>
      <c r="C156" t="s">
        <v>309</v>
      </c>
    </row>
    <row r="157" spans="1:3" x14ac:dyDescent="0.25">
      <c r="A157" t="str">
        <f>"010960"</f>
        <v>010960</v>
      </c>
      <c r="B157" t="s">
        <v>310</v>
      </c>
      <c r="C157" t="s">
        <v>311</v>
      </c>
    </row>
    <row r="158" spans="1:3" x14ac:dyDescent="0.25">
      <c r="A158" t="str">
        <f>"010970"</f>
        <v>010970</v>
      </c>
      <c r="B158" t="s">
        <v>312</v>
      </c>
      <c r="C158" t="s">
        <v>313</v>
      </c>
    </row>
    <row r="159" spans="1:3" x14ac:dyDescent="0.25">
      <c r="A159" t="str">
        <f>"010971"</f>
        <v>010971</v>
      </c>
      <c r="B159" t="s">
        <v>314</v>
      </c>
      <c r="C159" t="s">
        <v>315</v>
      </c>
    </row>
    <row r="160" spans="1:3" x14ac:dyDescent="0.25">
      <c r="A160" t="str">
        <f>"018151"</f>
        <v>018151</v>
      </c>
      <c r="B160" t="s">
        <v>316</v>
      </c>
      <c r="C160" t="s">
        <v>317</v>
      </c>
    </row>
    <row r="161" spans="1:3" x14ac:dyDescent="0.25">
      <c r="A161" t="str">
        <f>"073527"</f>
        <v>073527</v>
      </c>
      <c r="B161" t="s">
        <v>318</v>
      </c>
      <c r="C161" t="s">
        <v>319</v>
      </c>
    </row>
    <row r="162" spans="1:3" x14ac:dyDescent="0.25">
      <c r="A162" t="str">
        <f>"018155"</f>
        <v>018155</v>
      </c>
      <c r="B162" t="s">
        <v>320</v>
      </c>
      <c r="C162" t="s">
        <v>321</v>
      </c>
    </row>
    <row r="163" spans="1:3" x14ac:dyDescent="0.25">
      <c r="A163" t="str">
        <f>"018154"</f>
        <v>018154</v>
      </c>
      <c r="B163" t="s">
        <v>322</v>
      </c>
      <c r="C163" t="s">
        <v>323</v>
      </c>
    </row>
    <row r="164" spans="1:3" x14ac:dyDescent="0.25">
      <c r="A164" t="str">
        <f>"016755"</f>
        <v>016755</v>
      </c>
      <c r="B164" t="s">
        <v>324</v>
      </c>
      <c r="C164" t="s">
        <v>325</v>
      </c>
    </row>
    <row r="165" spans="1:3" x14ac:dyDescent="0.25">
      <c r="A165" t="str">
        <f>"016754"</f>
        <v>016754</v>
      </c>
      <c r="B165" t="s">
        <v>326</v>
      </c>
      <c r="C165" t="s">
        <v>327</v>
      </c>
    </row>
    <row r="166" spans="1:3" x14ac:dyDescent="0.25">
      <c r="A166" t="str">
        <f>"017765"</f>
        <v>017765</v>
      </c>
      <c r="B166" t="s">
        <v>328</v>
      </c>
      <c r="C166" t="s">
        <v>329</v>
      </c>
    </row>
    <row r="167" spans="1:3" x14ac:dyDescent="0.25">
      <c r="A167" t="str">
        <f>"019855"</f>
        <v>019855</v>
      </c>
      <c r="B167" t="s">
        <v>330</v>
      </c>
      <c r="C167" t="s">
        <v>331</v>
      </c>
    </row>
    <row r="168" spans="1:3" x14ac:dyDescent="0.25">
      <c r="A168" t="str">
        <f>"010975"</f>
        <v>010975</v>
      </c>
      <c r="B168" t="s">
        <v>332</v>
      </c>
      <c r="C168" t="s">
        <v>333</v>
      </c>
    </row>
    <row r="169" spans="1:3" x14ac:dyDescent="0.25">
      <c r="A169" t="str">
        <f>"019980"</f>
        <v>019980</v>
      </c>
      <c r="B169" t="s">
        <v>334</v>
      </c>
      <c r="C169" t="s">
        <v>335</v>
      </c>
    </row>
    <row r="170" spans="1:3" x14ac:dyDescent="0.25">
      <c r="A170" t="str">
        <f>"019960"</f>
        <v>019960</v>
      </c>
      <c r="B170" t="s">
        <v>336</v>
      </c>
      <c r="C170" t="s">
        <v>337</v>
      </c>
    </row>
    <row r="171" spans="1:3" x14ac:dyDescent="0.25">
      <c r="A171" t="str">
        <f>"010966"</f>
        <v>010966</v>
      </c>
      <c r="B171" t="s">
        <v>338</v>
      </c>
      <c r="C171" t="s">
        <v>339</v>
      </c>
    </row>
    <row r="172" spans="1:3" x14ac:dyDescent="0.25">
      <c r="A172" t="str">
        <f>"017056"</f>
        <v>017056</v>
      </c>
      <c r="B172" t="s">
        <v>340</v>
      </c>
      <c r="C172" t="s">
        <v>303</v>
      </c>
    </row>
    <row r="173" spans="1:3" x14ac:dyDescent="0.25">
      <c r="A173" t="str">
        <f>"810972"</f>
        <v>810972</v>
      </c>
      <c r="B173" t="s">
        <v>341</v>
      </c>
      <c r="C173" t="s">
        <v>342</v>
      </c>
    </row>
    <row r="174" spans="1:3" x14ac:dyDescent="0.25">
      <c r="A174" t="str">
        <f>"011960"</f>
        <v>011960</v>
      </c>
      <c r="B174" t="s">
        <v>343</v>
      </c>
      <c r="C174" t="s">
        <v>344</v>
      </c>
    </row>
    <row r="175" spans="1:3" x14ac:dyDescent="0.25">
      <c r="A175" t="str">
        <f>"016756"</f>
        <v>016756</v>
      </c>
      <c r="B175" t="s">
        <v>345</v>
      </c>
      <c r="C175" t="s">
        <v>346</v>
      </c>
    </row>
    <row r="176" spans="1:3" x14ac:dyDescent="0.25">
      <c r="A176" t="str">
        <f>"8125T2"</f>
        <v>8125T2</v>
      </c>
      <c r="B176" t="s">
        <v>347</v>
      </c>
      <c r="C176" t="s">
        <v>348</v>
      </c>
    </row>
    <row r="177" spans="1:3" x14ac:dyDescent="0.25">
      <c r="A177" t="str">
        <f>"018156"</f>
        <v>018156</v>
      </c>
      <c r="B177" t="s">
        <v>349</v>
      </c>
      <c r="C177" t="s">
        <v>350</v>
      </c>
    </row>
    <row r="178" spans="1:3" x14ac:dyDescent="0.25">
      <c r="A178" t="str">
        <f>"810450"</f>
        <v>810450</v>
      </c>
      <c r="B178" t="s">
        <v>351</v>
      </c>
      <c r="C178" t="s">
        <v>352</v>
      </c>
    </row>
    <row r="179" spans="1:3" x14ac:dyDescent="0.25">
      <c r="A179" t="str">
        <f>"810451"</f>
        <v>810451</v>
      </c>
      <c r="B179" t="s">
        <v>353</v>
      </c>
      <c r="C179" t="s">
        <v>354</v>
      </c>
    </row>
    <row r="180" spans="1:3" x14ac:dyDescent="0.25">
      <c r="A180" t="str">
        <f>"99998 "</f>
        <v xml:space="preserve">99998 </v>
      </c>
      <c r="B180" t="s">
        <v>355</v>
      </c>
      <c r="C180" t="s">
        <v>356</v>
      </c>
    </row>
    <row r="181" spans="1:3" x14ac:dyDescent="0.25">
      <c r="A181" t="str">
        <f>"810456"</f>
        <v>810456</v>
      </c>
      <c r="B181" t="s">
        <v>357</v>
      </c>
      <c r="C181" t="s">
        <v>358</v>
      </c>
    </row>
    <row r="182" spans="1:3" x14ac:dyDescent="0.25">
      <c r="A182" t="str">
        <f>"017360"</f>
        <v>017360</v>
      </c>
      <c r="B182" t="s">
        <v>359</v>
      </c>
      <c r="C182" t="s">
        <v>360</v>
      </c>
    </row>
    <row r="183" spans="1:3" x14ac:dyDescent="0.25">
      <c r="A183" t="str">
        <f>"017054"</f>
        <v>017054</v>
      </c>
      <c r="B183" t="s">
        <v>361</v>
      </c>
      <c r="C183" t="s">
        <v>305</v>
      </c>
    </row>
    <row r="184" spans="1:3" x14ac:dyDescent="0.25">
      <c r="A184" t="str">
        <f>"810455"</f>
        <v>810455</v>
      </c>
      <c r="B184" t="s">
        <v>362</v>
      </c>
      <c r="C184" t="s">
        <v>363</v>
      </c>
    </row>
    <row r="185" spans="1:3" x14ac:dyDescent="0.25">
      <c r="A185" t="str">
        <f>"017560"</f>
        <v>017560</v>
      </c>
      <c r="B185" t="s">
        <v>364</v>
      </c>
      <c r="C185" t="s">
        <v>365</v>
      </c>
    </row>
    <row r="186" spans="1:3" x14ac:dyDescent="0.25">
      <c r="A186" t="str">
        <f>"013660"</f>
        <v>013660</v>
      </c>
      <c r="B186" t="s">
        <v>366</v>
      </c>
      <c r="C186" t="s">
        <v>367</v>
      </c>
    </row>
    <row r="187" spans="1:3" x14ac:dyDescent="0.25">
      <c r="A187" t="str">
        <f>"810454"</f>
        <v>810454</v>
      </c>
      <c r="B187" t="s">
        <v>326</v>
      </c>
      <c r="C187" t="s">
        <v>368</v>
      </c>
    </row>
    <row r="188" spans="1:3" x14ac:dyDescent="0.25">
      <c r="A188" t="str">
        <f>"017960"</f>
        <v>017960</v>
      </c>
      <c r="B188" t="s">
        <v>369</v>
      </c>
      <c r="C188" t="s">
        <v>370</v>
      </c>
    </row>
    <row r="189" spans="1:3" x14ac:dyDescent="0.25">
      <c r="A189" t="str">
        <f>"015260"</f>
        <v>015260</v>
      </c>
      <c r="B189" t="s">
        <v>371</v>
      </c>
      <c r="C189" t="s">
        <v>372</v>
      </c>
    </row>
    <row r="190" spans="1:3" x14ac:dyDescent="0.25">
      <c r="A190" t="str">
        <f>"015261"</f>
        <v>015261</v>
      </c>
      <c r="B190" t="s">
        <v>373</v>
      </c>
      <c r="C190" t="s">
        <v>374</v>
      </c>
    </row>
    <row r="191" spans="1:3" x14ac:dyDescent="0.25">
      <c r="A191" t="str">
        <f>"017260"</f>
        <v>017260</v>
      </c>
      <c r="B191" t="s">
        <v>375</v>
      </c>
      <c r="C191" t="s">
        <v>376</v>
      </c>
    </row>
    <row r="192" spans="1:3" x14ac:dyDescent="0.25">
      <c r="A192" t="str">
        <f>"017060"</f>
        <v>017060</v>
      </c>
      <c r="B192" t="s">
        <v>377</v>
      </c>
      <c r="C192" t="s">
        <v>378</v>
      </c>
    </row>
    <row r="193" spans="1:3" x14ac:dyDescent="0.25">
      <c r="A193" t="str">
        <f>"017071"</f>
        <v>017071</v>
      </c>
      <c r="B193" t="s">
        <v>379</v>
      </c>
      <c r="C193" t="s">
        <v>380</v>
      </c>
    </row>
    <row r="194" spans="1:3" x14ac:dyDescent="0.25">
      <c r="A194" t="str">
        <f>"810850"</f>
        <v>810850</v>
      </c>
      <c r="B194" t="s">
        <v>381</v>
      </c>
      <c r="C194" t="s">
        <v>382</v>
      </c>
    </row>
    <row r="195" spans="1:3" x14ac:dyDescent="0.25">
      <c r="A195" t="str">
        <f>"810851"</f>
        <v>810851</v>
      </c>
      <c r="B195" t="s">
        <v>383</v>
      </c>
      <c r="C195" t="s">
        <v>384</v>
      </c>
    </row>
    <row r="196" spans="1:3" x14ac:dyDescent="0.25">
      <c r="A196" t="str">
        <f>"015521"</f>
        <v>015521</v>
      </c>
      <c r="B196" t="s">
        <v>385</v>
      </c>
      <c r="C196" t="s">
        <v>386</v>
      </c>
    </row>
    <row r="197" spans="1:3" x14ac:dyDescent="0.25">
      <c r="A197" t="str">
        <f>"015621"</f>
        <v>015621</v>
      </c>
      <c r="B197" t="s">
        <v>387</v>
      </c>
      <c r="C197" t="s">
        <v>388</v>
      </c>
    </row>
    <row r="198" spans="1:3" x14ac:dyDescent="0.25">
      <c r="A198" t="str">
        <f>"013420"</f>
        <v>013420</v>
      </c>
      <c r="B198" t="s">
        <v>389</v>
      </c>
      <c r="C198" t="s">
        <v>390</v>
      </c>
    </row>
    <row r="199" spans="1:3" x14ac:dyDescent="0.25">
      <c r="A199" t="str">
        <f>"017860"</f>
        <v>017860</v>
      </c>
      <c r="B199" t="s">
        <v>391</v>
      </c>
      <c r="C199" t="s">
        <v>392</v>
      </c>
    </row>
    <row r="200" spans="1:3" x14ac:dyDescent="0.25">
      <c r="A200" t="str">
        <f>"013425"</f>
        <v>013425</v>
      </c>
      <c r="B200" t="s">
        <v>393</v>
      </c>
      <c r="C200" t="s">
        <v>394</v>
      </c>
    </row>
    <row r="201" spans="1:3" x14ac:dyDescent="0.25">
      <c r="A201" t="str">
        <f>"017865"</f>
        <v>017865</v>
      </c>
      <c r="B201" t="s">
        <v>395</v>
      </c>
      <c r="C201" t="s">
        <v>396</v>
      </c>
    </row>
    <row r="202" spans="1:3" x14ac:dyDescent="0.25">
      <c r="A202" t="str">
        <f>"013665"</f>
        <v>013665</v>
      </c>
      <c r="B202" t="s">
        <v>397</v>
      </c>
      <c r="C202" t="s">
        <v>398</v>
      </c>
    </row>
    <row r="203" spans="1:3" x14ac:dyDescent="0.25">
      <c r="A203" t="str">
        <f>"013620"</f>
        <v>013620</v>
      </c>
      <c r="B203" t="s">
        <v>399</v>
      </c>
      <c r="C203" t="s">
        <v>400</v>
      </c>
    </row>
    <row r="204" spans="1:3" x14ac:dyDescent="0.25">
      <c r="A204" t="str">
        <f>"013625"</f>
        <v>013625</v>
      </c>
      <c r="B204" t="s">
        <v>401</v>
      </c>
      <c r="C204" t="s">
        <v>402</v>
      </c>
    </row>
    <row r="205" spans="1:3" x14ac:dyDescent="0.25">
      <c r="A205" t="str">
        <f>"810855"</f>
        <v>810855</v>
      </c>
      <c r="B205" t="s">
        <v>403</v>
      </c>
      <c r="C205" t="s">
        <v>404</v>
      </c>
    </row>
    <row r="206" spans="1:3" x14ac:dyDescent="0.25">
      <c r="A206" t="str">
        <f>"018061"</f>
        <v>018061</v>
      </c>
      <c r="B206" t="s">
        <v>405</v>
      </c>
      <c r="C206" t="s">
        <v>406</v>
      </c>
    </row>
    <row r="207" spans="1:3" x14ac:dyDescent="0.25">
      <c r="A207" t="str">
        <f>"017965"</f>
        <v>017965</v>
      </c>
      <c r="B207" t="s">
        <v>407</v>
      </c>
      <c r="C207" t="s">
        <v>408</v>
      </c>
    </row>
    <row r="208" spans="1:3" x14ac:dyDescent="0.25">
      <c r="A208" t="str">
        <f>"015320"</f>
        <v>015320</v>
      </c>
      <c r="B208" t="s">
        <v>409</v>
      </c>
      <c r="C208" t="s">
        <v>410</v>
      </c>
    </row>
    <row r="209" spans="1:3" x14ac:dyDescent="0.25">
      <c r="A209" t="str">
        <f>"018070"</f>
        <v>018070</v>
      </c>
      <c r="B209" t="s">
        <v>411</v>
      </c>
      <c r="C209" t="s">
        <v>412</v>
      </c>
    </row>
    <row r="210" spans="1:3" x14ac:dyDescent="0.25">
      <c r="A210" t="str">
        <f>"015620"</f>
        <v>015620</v>
      </c>
      <c r="B210" t="s">
        <v>413</v>
      </c>
      <c r="C210" t="s">
        <v>414</v>
      </c>
    </row>
    <row r="211" spans="1:3" x14ac:dyDescent="0.25">
      <c r="A211" t="str">
        <f>"015520"</f>
        <v>015520</v>
      </c>
      <c r="B211" t="s">
        <v>415</v>
      </c>
      <c r="C211" t="s">
        <v>416</v>
      </c>
    </row>
    <row r="212" spans="1:3" x14ac:dyDescent="0.25">
      <c r="A212" t="str">
        <f>"015270"</f>
        <v>015270</v>
      </c>
      <c r="B212" t="s">
        <v>417</v>
      </c>
      <c r="C212" t="s">
        <v>418</v>
      </c>
    </row>
    <row r="213" spans="1:3" x14ac:dyDescent="0.25">
      <c r="A213" t="str">
        <f>"017065"</f>
        <v>017065</v>
      </c>
      <c r="B213" t="s">
        <v>419</v>
      </c>
      <c r="C213" t="s">
        <v>420</v>
      </c>
    </row>
    <row r="214" spans="1:3" x14ac:dyDescent="0.25">
      <c r="A214" t="str">
        <f>"011760"</f>
        <v>011760</v>
      </c>
      <c r="B214" t="s">
        <v>421</v>
      </c>
      <c r="C214" t="s">
        <v>422</v>
      </c>
    </row>
    <row r="215" spans="1:3" x14ac:dyDescent="0.25">
      <c r="A215" t="str">
        <f>"073525"</f>
        <v>073525</v>
      </c>
      <c r="B215" t="s">
        <v>423</v>
      </c>
      <c r="C215" t="s">
        <v>424</v>
      </c>
    </row>
    <row r="216" spans="1:3" x14ac:dyDescent="0.25">
      <c r="A216" t="str">
        <f>"017265"</f>
        <v>017265</v>
      </c>
      <c r="B216" t="s">
        <v>425</v>
      </c>
      <c r="C216" t="s">
        <v>426</v>
      </c>
    </row>
    <row r="217" spans="1:3" x14ac:dyDescent="0.25">
      <c r="A217" t="str">
        <f>"01756S"</f>
        <v>01756S</v>
      </c>
      <c r="B217" t="s">
        <v>427</v>
      </c>
      <c r="C217" t="s">
        <v>428</v>
      </c>
    </row>
    <row r="218" spans="1:3" x14ac:dyDescent="0.25">
      <c r="A218" t="str">
        <f>"017070"</f>
        <v>017070</v>
      </c>
      <c r="B218" t="s">
        <v>429</v>
      </c>
      <c r="C218" t="s">
        <v>430</v>
      </c>
    </row>
    <row r="219" spans="1:3" x14ac:dyDescent="0.25">
      <c r="A219" t="str">
        <f>"018221"</f>
        <v>018221</v>
      </c>
      <c r="B219" t="s">
        <v>431</v>
      </c>
      <c r="C219" t="s">
        <v>432</v>
      </c>
    </row>
    <row r="220" spans="1:3" x14ac:dyDescent="0.25">
      <c r="A220" t="str">
        <f>"018225"</f>
        <v>018225</v>
      </c>
      <c r="B220" t="s">
        <v>433</v>
      </c>
      <c r="C220" t="s">
        <v>434</v>
      </c>
    </row>
    <row r="221" spans="1:3" x14ac:dyDescent="0.25">
      <c r="A221" t="str">
        <f>"016860"</f>
        <v>016860</v>
      </c>
      <c r="B221" t="s">
        <v>435</v>
      </c>
      <c r="C221" t="s">
        <v>436</v>
      </c>
    </row>
    <row r="222" spans="1:3" x14ac:dyDescent="0.25">
      <c r="A222" t="str">
        <f>"016865"</f>
        <v>016865</v>
      </c>
      <c r="B222" t="s">
        <v>437</v>
      </c>
      <c r="C222" t="s">
        <v>438</v>
      </c>
    </row>
    <row r="223" spans="1:3" x14ac:dyDescent="0.25">
      <c r="A223" t="str">
        <f>"013422"</f>
        <v>013422</v>
      </c>
      <c r="B223" t="s">
        <v>439</v>
      </c>
      <c r="C223" t="s">
        <v>440</v>
      </c>
    </row>
    <row r="224" spans="1:3" x14ac:dyDescent="0.25">
      <c r="A224" t="str">
        <f>"013622"</f>
        <v>013622</v>
      </c>
      <c r="B224" t="s">
        <v>441</v>
      </c>
      <c r="C224" t="s">
        <v>442</v>
      </c>
    </row>
    <row r="225" spans="1:3" x14ac:dyDescent="0.25">
      <c r="A225" t="str">
        <f>"017912"</f>
        <v>017912</v>
      </c>
      <c r="B225" t="s">
        <v>443</v>
      </c>
      <c r="C225" t="s">
        <v>444</v>
      </c>
    </row>
    <row r="226" spans="1:3" x14ac:dyDescent="0.25">
      <c r="A226" t="str">
        <f>"017012"</f>
        <v>017012</v>
      </c>
      <c r="B226" t="s">
        <v>445</v>
      </c>
      <c r="C226" t="s">
        <v>446</v>
      </c>
    </row>
    <row r="227" spans="1:3" x14ac:dyDescent="0.25">
      <c r="A227" t="str">
        <f>"01292S"</f>
        <v>01292S</v>
      </c>
      <c r="B227" t="s">
        <v>447</v>
      </c>
      <c r="C227" t="s">
        <v>448</v>
      </c>
    </row>
    <row r="228" spans="1:3" x14ac:dyDescent="0.25">
      <c r="A228" t="str">
        <f>"011779"</f>
        <v>011779</v>
      </c>
      <c r="B228" t="s">
        <v>449</v>
      </c>
      <c r="C228" t="s">
        <v>450</v>
      </c>
    </row>
    <row r="229" spans="1:3" x14ac:dyDescent="0.25">
      <c r="A229" t="str">
        <f>"011765"</f>
        <v>011765</v>
      </c>
      <c r="B229" t="s">
        <v>451</v>
      </c>
      <c r="C229" t="s">
        <v>452</v>
      </c>
    </row>
    <row r="230" spans="1:3" x14ac:dyDescent="0.25">
      <c r="A230" t="str">
        <f>"011775"</f>
        <v>011775</v>
      </c>
      <c r="B230" t="s">
        <v>453</v>
      </c>
      <c r="C230" t="s">
        <v>454</v>
      </c>
    </row>
    <row r="231" spans="1:3" x14ac:dyDescent="0.25">
      <c r="A231" t="str">
        <f>"017566"</f>
        <v>017566</v>
      </c>
      <c r="B231" t="s">
        <v>455</v>
      </c>
      <c r="C231" t="s">
        <v>456</v>
      </c>
    </row>
    <row r="232" spans="1:3" x14ac:dyDescent="0.25">
      <c r="A232" t="str">
        <f>"017365"</f>
        <v>017365</v>
      </c>
      <c r="B232" t="s">
        <v>457</v>
      </c>
      <c r="C232" t="s">
        <v>458</v>
      </c>
    </row>
    <row r="233" spans="1:3" x14ac:dyDescent="0.25">
      <c r="A233" t="str">
        <f>"01806S"</f>
        <v>01806S</v>
      </c>
      <c r="B233" t="s">
        <v>459</v>
      </c>
      <c r="C233" t="s">
        <v>460</v>
      </c>
    </row>
    <row r="234" spans="1:3" x14ac:dyDescent="0.25">
      <c r="A234" t="str">
        <f>"018560"</f>
        <v>018560</v>
      </c>
      <c r="B234" t="s">
        <v>461</v>
      </c>
      <c r="C234" t="s">
        <v>462</v>
      </c>
    </row>
    <row r="235" spans="1:3" x14ac:dyDescent="0.25">
      <c r="A235" t="str">
        <f>"018565"</f>
        <v>018565</v>
      </c>
      <c r="B235" t="s">
        <v>463</v>
      </c>
      <c r="C235" t="s">
        <v>464</v>
      </c>
    </row>
    <row r="236" spans="1:3" x14ac:dyDescent="0.25">
      <c r="A236" t="str">
        <f>"018060"</f>
        <v>018060</v>
      </c>
      <c r="B236" t="s">
        <v>465</v>
      </c>
      <c r="C236" t="s">
        <v>466</v>
      </c>
    </row>
    <row r="237" spans="1:3" x14ac:dyDescent="0.25">
      <c r="A237" t="str">
        <f>"012922"</f>
        <v>012922</v>
      </c>
      <c r="B237" t="s">
        <v>467</v>
      </c>
      <c r="C237" t="s">
        <v>468</v>
      </c>
    </row>
    <row r="238" spans="1:3" x14ac:dyDescent="0.25">
      <c r="A238" t="str">
        <f>"017267"</f>
        <v>017267</v>
      </c>
      <c r="B238" t="s">
        <v>469</v>
      </c>
      <c r="C238" t="s">
        <v>470</v>
      </c>
    </row>
    <row r="239" spans="1:3" x14ac:dyDescent="0.25">
      <c r="A239" t="str">
        <f>"01796S"</f>
        <v>01796S</v>
      </c>
      <c r="B239" t="s">
        <v>471</v>
      </c>
      <c r="C239" t="s">
        <v>472</v>
      </c>
    </row>
    <row r="240" spans="1:3" x14ac:dyDescent="0.25">
      <c r="A240" t="str">
        <f>"017867"</f>
        <v>017867</v>
      </c>
      <c r="B240" t="s">
        <v>473</v>
      </c>
      <c r="C240" t="s">
        <v>474</v>
      </c>
    </row>
    <row r="241" spans="1:3" x14ac:dyDescent="0.25">
      <c r="A241" t="str">
        <f>"013428"</f>
        <v>013428</v>
      </c>
      <c r="B241" t="s">
        <v>475</v>
      </c>
      <c r="C241" t="s">
        <v>476</v>
      </c>
    </row>
    <row r="242" spans="1:3" x14ac:dyDescent="0.25">
      <c r="A242" t="str">
        <f>"810458"</f>
        <v>810458</v>
      </c>
      <c r="B242" t="s">
        <v>477</v>
      </c>
      <c r="C242" t="s">
        <v>478</v>
      </c>
    </row>
    <row r="243" spans="1:3" x14ac:dyDescent="0.25">
      <c r="A243" t="str">
        <f>"016758"</f>
        <v>016758</v>
      </c>
      <c r="B243" t="s">
        <v>479</v>
      </c>
      <c r="C243" t="s">
        <v>480</v>
      </c>
    </row>
    <row r="244" spans="1:3" x14ac:dyDescent="0.25">
      <c r="A244" t="str">
        <f>"017568"</f>
        <v>017568</v>
      </c>
      <c r="B244" t="s">
        <v>364</v>
      </c>
      <c r="C244" t="s">
        <v>481</v>
      </c>
    </row>
    <row r="245" spans="1:3" x14ac:dyDescent="0.25">
      <c r="A245" t="str">
        <f>"SACPA "</f>
        <v xml:space="preserve">SACPA </v>
      </c>
      <c r="B245" t="s">
        <v>482</v>
      </c>
      <c r="C245" t="s">
        <v>483</v>
      </c>
    </row>
    <row r="246" spans="1:3" x14ac:dyDescent="0.25">
      <c r="A246" t="str">
        <f>"013628"</f>
        <v>013628</v>
      </c>
      <c r="B246" t="s">
        <v>484</v>
      </c>
      <c r="C246" t="s">
        <v>485</v>
      </c>
    </row>
    <row r="247" spans="1:3" x14ac:dyDescent="0.25">
      <c r="A247" t="str">
        <f>"018078"</f>
        <v>018078</v>
      </c>
      <c r="B247" t="s">
        <v>486</v>
      </c>
      <c r="C247" t="s">
        <v>487</v>
      </c>
    </row>
    <row r="248" spans="1:3" x14ac:dyDescent="0.25">
      <c r="A248" t="str">
        <f>"018068"</f>
        <v>018068</v>
      </c>
      <c r="B248" t="s">
        <v>488</v>
      </c>
      <c r="C248" t="s">
        <v>489</v>
      </c>
    </row>
    <row r="249" spans="1:3" x14ac:dyDescent="0.25">
      <c r="A249" t="str">
        <f>"017968"</f>
        <v>017968</v>
      </c>
      <c r="B249" t="s">
        <v>490</v>
      </c>
      <c r="C249" t="s">
        <v>491</v>
      </c>
    </row>
    <row r="250" spans="1:3" x14ac:dyDescent="0.25">
      <c r="A250" t="str">
        <f>"012920"</f>
        <v>012920</v>
      </c>
      <c r="B250" t="s">
        <v>492</v>
      </c>
      <c r="C250" t="s">
        <v>493</v>
      </c>
    </row>
    <row r="251" spans="1:3" x14ac:dyDescent="0.25">
      <c r="A251" t="str">
        <f>"015268"</f>
        <v>015268</v>
      </c>
      <c r="B251" t="s">
        <v>371</v>
      </c>
      <c r="C251" t="s">
        <v>494</v>
      </c>
    </row>
    <row r="252" spans="1:3" x14ac:dyDescent="0.25">
      <c r="A252" t="str">
        <f>"015628"</f>
        <v>015628</v>
      </c>
      <c r="B252" t="s">
        <v>495</v>
      </c>
      <c r="C252" t="s">
        <v>496</v>
      </c>
    </row>
    <row r="253" spans="1:3" x14ac:dyDescent="0.25">
      <c r="A253" t="str">
        <f>"015528"</f>
        <v>015528</v>
      </c>
      <c r="B253" t="s">
        <v>497</v>
      </c>
      <c r="C253" t="s">
        <v>498</v>
      </c>
    </row>
    <row r="254" spans="1:3" x14ac:dyDescent="0.25">
      <c r="A254" t="str">
        <f>"015328"</f>
        <v>015328</v>
      </c>
      <c r="B254" t="s">
        <v>499</v>
      </c>
      <c r="C254" t="s">
        <v>498</v>
      </c>
    </row>
    <row r="255" spans="1:3" x14ac:dyDescent="0.25">
      <c r="A255" t="str">
        <f>"018568"</f>
        <v>018568</v>
      </c>
      <c r="B255" t="s">
        <v>500</v>
      </c>
      <c r="C255" t="s">
        <v>501</v>
      </c>
    </row>
    <row r="256" spans="1:3" x14ac:dyDescent="0.25">
      <c r="A256" t="str">
        <f>"017078"</f>
        <v>017078</v>
      </c>
      <c r="B256" t="s">
        <v>502</v>
      </c>
      <c r="C256" t="s">
        <v>503</v>
      </c>
    </row>
    <row r="257" spans="1:3" x14ac:dyDescent="0.25">
      <c r="A257" t="str">
        <f>"017068"</f>
        <v>017068</v>
      </c>
      <c r="B257" t="s">
        <v>504</v>
      </c>
      <c r="C257" t="s">
        <v>505</v>
      </c>
    </row>
    <row r="258" spans="1:3" x14ac:dyDescent="0.25">
      <c r="A258" t="str">
        <f>"017058"</f>
        <v>017058</v>
      </c>
      <c r="B258" t="s">
        <v>506</v>
      </c>
      <c r="C258" t="s">
        <v>507</v>
      </c>
    </row>
    <row r="259" spans="1:3" x14ac:dyDescent="0.25">
      <c r="A259" t="str">
        <f>"017268"</f>
        <v>017268</v>
      </c>
      <c r="B259" t="s">
        <v>508</v>
      </c>
      <c r="C259" t="s">
        <v>509</v>
      </c>
    </row>
    <row r="260" spans="1:3" x14ac:dyDescent="0.25">
      <c r="A260" t="str">
        <f>"011378"</f>
        <v>011378</v>
      </c>
      <c r="B260" t="s">
        <v>510</v>
      </c>
      <c r="C260" t="s">
        <v>511</v>
      </c>
    </row>
    <row r="261" spans="1:3" x14ac:dyDescent="0.25">
      <c r="A261" t="str">
        <f>"SACPAA"</f>
        <v>SACPAA</v>
      </c>
      <c r="B261" t="s">
        <v>512</v>
      </c>
      <c r="C261" t="s">
        <v>513</v>
      </c>
    </row>
    <row r="262" spans="1:3" x14ac:dyDescent="0.25">
      <c r="A262" t="str">
        <f>"016868"</f>
        <v>016868</v>
      </c>
      <c r="B262" t="s">
        <v>514</v>
      </c>
      <c r="C262" t="s">
        <v>515</v>
      </c>
    </row>
    <row r="263" spans="1:3" x14ac:dyDescent="0.25">
      <c r="A263" t="str">
        <f>"016660"</f>
        <v>016660</v>
      </c>
      <c r="B263" t="s">
        <v>516</v>
      </c>
      <c r="C263" t="s">
        <v>517</v>
      </c>
    </row>
    <row r="264" spans="1:3" x14ac:dyDescent="0.25">
      <c r="A264" t="str">
        <f>"016665"</f>
        <v>016665</v>
      </c>
      <c r="B264" t="s">
        <v>518</v>
      </c>
      <c r="C264" t="s">
        <v>519</v>
      </c>
    </row>
    <row r="265" spans="1:3" x14ac:dyDescent="0.25">
      <c r="A265" t="str">
        <f>"018660"</f>
        <v>018660</v>
      </c>
      <c r="B265" t="s">
        <v>520</v>
      </c>
      <c r="C265" t="s">
        <v>521</v>
      </c>
    </row>
    <row r="266" spans="1:3" x14ac:dyDescent="0.25">
      <c r="A266" t="str">
        <f>"018512"</f>
        <v>018512</v>
      </c>
      <c r="B266" t="s">
        <v>522</v>
      </c>
      <c r="C266" t="s">
        <v>523</v>
      </c>
    </row>
    <row r="267" spans="1:3" x14ac:dyDescent="0.25">
      <c r="A267" t="str">
        <f>"8101T2"</f>
        <v>8101T2</v>
      </c>
      <c r="B267" t="s">
        <v>524</v>
      </c>
      <c r="C267" t="s">
        <v>525</v>
      </c>
    </row>
    <row r="268" spans="1:3" x14ac:dyDescent="0.25">
      <c r="A268" t="str">
        <f>"0109C6"</f>
        <v>0109C6</v>
      </c>
      <c r="B268" t="s">
        <v>526</v>
      </c>
      <c r="C268" t="s">
        <v>527</v>
      </c>
    </row>
    <row r="269" spans="1:3" x14ac:dyDescent="0.25">
      <c r="A269" t="str">
        <f>"010968"</f>
        <v>010968</v>
      </c>
      <c r="B269" t="s">
        <v>528</v>
      </c>
      <c r="C269" t="s">
        <v>529</v>
      </c>
    </row>
    <row r="270" spans="1:3" x14ac:dyDescent="0.25">
      <c r="A270" t="str">
        <f>"01666S"</f>
        <v>01666S</v>
      </c>
      <c r="B270" t="s">
        <v>530</v>
      </c>
      <c r="C270" t="s">
        <v>531</v>
      </c>
    </row>
    <row r="271" spans="1:3" x14ac:dyDescent="0.25">
      <c r="A271" t="str">
        <f>"01989S"</f>
        <v>01989S</v>
      </c>
      <c r="B271" t="s">
        <v>532</v>
      </c>
      <c r="C271" t="s">
        <v>533</v>
      </c>
    </row>
    <row r="272" spans="1:3" x14ac:dyDescent="0.25">
      <c r="A272" t="str">
        <f>"01196S"</f>
        <v>01196S</v>
      </c>
      <c r="B272" t="s">
        <v>534</v>
      </c>
      <c r="C272" t="s">
        <v>535</v>
      </c>
    </row>
    <row r="273" spans="1:3" x14ac:dyDescent="0.25">
      <c r="A273" t="str">
        <f>"01526S"</f>
        <v>01526S</v>
      </c>
      <c r="B273" t="s">
        <v>536</v>
      </c>
      <c r="C273" t="s">
        <v>537</v>
      </c>
    </row>
    <row r="274" spans="1:3" x14ac:dyDescent="0.25">
      <c r="A274" t="str">
        <f>"01098S"</f>
        <v>01098S</v>
      </c>
      <c r="B274" t="s">
        <v>538</v>
      </c>
      <c r="C274" t="s">
        <v>539</v>
      </c>
    </row>
    <row r="275" spans="1:3" x14ac:dyDescent="0.25">
      <c r="A275" t="str">
        <f>"01856S"</f>
        <v>01856S</v>
      </c>
      <c r="B275" t="s">
        <v>540</v>
      </c>
      <c r="C275" t="s">
        <v>541</v>
      </c>
    </row>
    <row r="276" spans="1:3" x14ac:dyDescent="0.25">
      <c r="A276" t="str">
        <f>"01207S"</f>
        <v>01207S</v>
      </c>
      <c r="B276" t="s">
        <v>542</v>
      </c>
      <c r="C276" t="s">
        <v>543</v>
      </c>
    </row>
    <row r="277" spans="1:3" x14ac:dyDescent="0.25">
      <c r="A277" t="str">
        <f>"01985S"</f>
        <v>01985S</v>
      </c>
      <c r="B277" t="s">
        <v>544</v>
      </c>
      <c r="C277" t="s">
        <v>545</v>
      </c>
    </row>
    <row r="278" spans="1:3" x14ac:dyDescent="0.25">
      <c r="A278" t="str">
        <f>"81045S"</f>
        <v>81045S</v>
      </c>
      <c r="B278" t="s">
        <v>546</v>
      </c>
      <c r="C278" t="s">
        <v>547</v>
      </c>
    </row>
    <row r="279" spans="1:3" x14ac:dyDescent="0.25">
      <c r="A279" t="str">
        <f>"81098S"</f>
        <v>81098S</v>
      </c>
      <c r="B279" t="s">
        <v>548</v>
      </c>
      <c r="C279" t="s">
        <v>549</v>
      </c>
    </row>
    <row r="280" spans="1:3" x14ac:dyDescent="0.25">
      <c r="A280" t="str">
        <f>"01675S"</f>
        <v>01675S</v>
      </c>
      <c r="B280" t="s">
        <v>550</v>
      </c>
      <c r="C280" t="s">
        <v>551</v>
      </c>
    </row>
    <row r="281" spans="1:3" x14ac:dyDescent="0.25">
      <c r="A281" t="str">
        <f>"01679S"</f>
        <v>01679S</v>
      </c>
      <c r="B281" t="s">
        <v>552</v>
      </c>
      <c r="C281" t="s">
        <v>553</v>
      </c>
    </row>
    <row r="282" spans="1:3" x14ac:dyDescent="0.25">
      <c r="A282" t="str">
        <f>"01096S"</f>
        <v>01096S</v>
      </c>
      <c r="B282" t="s">
        <v>554</v>
      </c>
      <c r="C282" t="s">
        <v>555</v>
      </c>
    </row>
    <row r="283" spans="1:3" x14ac:dyDescent="0.25">
      <c r="A283" t="str">
        <f>"01342S"</f>
        <v>01342S</v>
      </c>
      <c r="B283" t="s">
        <v>556</v>
      </c>
      <c r="C283" t="s">
        <v>557</v>
      </c>
    </row>
    <row r="284" spans="1:3" x14ac:dyDescent="0.25">
      <c r="A284" t="str">
        <f>"01532S"</f>
        <v>01532S</v>
      </c>
      <c r="B284" t="s">
        <v>558</v>
      </c>
      <c r="C284" t="s">
        <v>559</v>
      </c>
    </row>
    <row r="285" spans="1:3" x14ac:dyDescent="0.25">
      <c r="A285" t="str">
        <f>"01194S"</f>
        <v>01194S</v>
      </c>
      <c r="B285" t="s">
        <v>560</v>
      </c>
      <c r="C285" t="s">
        <v>535</v>
      </c>
    </row>
    <row r="286" spans="1:3" x14ac:dyDescent="0.25">
      <c r="A286" t="str">
        <f>"01794S"</f>
        <v>01794S</v>
      </c>
      <c r="B286" t="s">
        <v>561</v>
      </c>
      <c r="C286" t="s">
        <v>472</v>
      </c>
    </row>
    <row r="287" spans="1:3" x14ac:dyDescent="0.25">
      <c r="A287" t="str">
        <f>"01854S"</f>
        <v>01854S</v>
      </c>
      <c r="B287" t="s">
        <v>562</v>
      </c>
      <c r="C287" t="s">
        <v>541</v>
      </c>
    </row>
    <row r="288" spans="1:3" x14ac:dyDescent="0.25">
      <c r="A288" t="str">
        <f>"01684S"</f>
        <v>01684S</v>
      </c>
      <c r="B288" t="s">
        <v>563</v>
      </c>
      <c r="C288" t="s">
        <v>564</v>
      </c>
    </row>
    <row r="289" spans="1:3" x14ac:dyDescent="0.25">
      <c r="A289" t="str">
        <f>"01686S"</f>
        <v>01686S</v>
      </c>
      <c r="B289" t="s">
        <v>563</v>
      </c>
      <c r="C289" t="s">
        <v>564</v>
      </c>
    </row>
    <row r="290" spans="1:3" x14ac:dyDescent="0.25">
      <c r="A290" t="str">
        <f>"01206S"</f>
        <v>01206S</v>
      </c>
      <c r="B290" t="s">
        <v>565</v>
      </c>
      <c r="C290" t="s">
        <v>566</v>
      </c>
    </row>
    <row r="291" spans="1:3" x14ac:dyDescent="0.25">
      <c r="A291" t="str">
        <f>"81094S"</f>
        <v>81094S</v>
      </c>
      <c r="B291" t="s">
        <v>567</v>
      </c>
      <c r="C291" t="s">
        <v>568</v>
      </c>
    </row>
    <row r="292" spans="1:3" x14ac:dyDescent="0.25">
      <c r="A292" t="str">
        <f>"01758S"</f>
        <v>01758S</v>
      </c>
      <c r="B292" t="s">
        <v>569</v>
      </c>
      <c r="C292" t="s">
        <v>570</v>
      </c>
    </row>
    <row r="293" spans="1:3" x14ac:dyDescent="0.25">
      <c r="A293" t="str">
        <f>"01660S"</f>
        <v>01660S</v>
      </c>
      <c r="B293" t="s">
        <v>571</v>
      </c>
      <c r="C293" t="s">
        <v>572</v>
      </c>
    </row>
    <row r="294" spans="1:3" x14ac:dyDescent="0.25">
      <c r="A294" t="str">
        <f>"01097S"</f>
        <v>01097S</v>
      </c>
      <c r="B294" t="s">
        <v>573</v>
      </c>
      <c r="C294" t="s">
        <v>574</v>
      </c>
    </row>
    <row r="295" spans="1:3" x14ac:dyDescent="0.25">
      <c r="A295" t="str">
        <f>"01902S"</f>
        <v>01902S</v>
      </c>
      <c r="B295" t="s">
        <v>575</v>
      </c>
      <c r="C295" t="s">
        <v>576</v>
      </c>
    </row>
    <row r="296" spans="1:3" x14ac:dyDescent="0.25">
      <c r="A296" t="str">
        <f>"01892S"</f>
        <v>01892S</v>
      </c>
      <c r="B296" t="s">
        <v>577</v>
      </c>
      <c r="C296" t="s">
        <v>578</v>
      </c>
    </row>
    <row r="297" spans="1:3" x14ac:dyDescent="0.25">
      <c r="A297" t="str">
        <f>"01237S"</f>
        <v>01237S</v>
      </c>
      <c r="B297" t="s">
        <v>579</v>
      </c>
      <c r="C297" t="s">
        <v>580</v>
      </c>
    </row>
    <row r="298" spans="1:3" x14ac:dyDescent="0.25">
      <c r="A298" t="str">
        <f>"810970"</f>
        <v>810970</v>
      </c>
      <c r="B298" t="s">
        <v>581</v>
      </c>
      <c r="C298" t="s">
        <v>582</v>
      </c>
    </row>
    <row r="299" spans="1:3" x14ac:dyDescent="0.25">
      <c r="A299" t="str">
        <f>"81085S"</f>
        <v>81085S</v>
      </c>
      <c r="B299" t="s">
        <v>583</v>
      </c>
      <c r="C299" t="s">
        <v>584</v>
      </c>
    </row>
    <row r="300" spans="1:3" x14ac:dyDescent="0.25">
      <c r="A300" t="str">
        <f>"01362S"</f>
        <v>01362S</v>
      </c>
      <c r="B300" t="s">
        <v>585</v>
      </c>
      <c r="C300" t="s">
        <v>586</v>
      </c>
    </row>
    <row r="301" spans="1:3" x14ac:dyDescent="0.25">
      <c r="A301" t="str">
        <f>"810960"</f>
        <v>810960</v>
      </c>
      <c r="B301" t="s">
        <v>587</v>
      </c>
      <c r="C301" t="s">
        <v>588</v>
      </c>
    </row>
    <row r="302" spans="1:3" x14ac:dyDescent="0.25">
      <c r="A302" t="str">
        <f>"01236S"</f>
        <v>01236S</v>
      </c>
      <c r="B302" t="s">
        <v>589</v>
      </c>
      <c r="C302" t="s">
        <v>580</v>
      </c>
    </row>
    <row r="303" spans="1:3" x14ac:dyDescent="0.25">
      <c r="A303" t="str">
        <f>"81096S"</f>
        <v>81096S</v>
      </c>
      <c r="B303" t="s">
        <v>590</v>
      </c>
      <c r="C303" t="s">
        <v>568</v>
      </c>
    </row>
    <row r="304" spans="1:3" x14ac:dyDescent="0.25">
      <c r="A304" t="str">
        <f>"01234S"</f>
        <v>01234S</v>
      </c>
      <c r="B304" t="s">
        <v>591</v>
      </c>
      <c r="C304" t="s">
        <v>580</v>
      </c>
    </row>
    <row r="305" spans="1:3" x14ac:dyDescent="0.25">
      <c r="A305" t="str">
        <f>"012065"</f>
        <v>012065</v>
      </c>
      <c r="B305" t="s">
        <v>592</v>
      </c>
      <c r="C305" t="s">
        <v>593</v>
      </c>
    </row>
    <row r="306" spans="1:3" x14ac:dyDescent="0.25">
      <c r="A306" t="str">
        <f>"012075"</f>
        <v>012075</v>
      </c>
      <c r="B306" t="s">
        <v>594</v>
      </c>
      <c r="C306" t="s">
        <v>595</v>
      </c>
    </row>
    <row r="307" spans="1:3" x14ac:dyDescent="0.25">
      <c r="A307" t="str">
        <f>"011421"</f>
        <v>011421</v>
      </c>
      <c r="B307" t="s">
        <v>596</v>
      </c>
      <c r="C307" t="s">
        <v>597</v>
      </c>
    </row>
    <row r="308" spans="1:3" x14ac:dyDescent="0.25">
      <c r="A308" t="str">
        <f>"01182S"</f>
        <v>01182S</v>
      </c>
      <c r="B308" t="s">
        <v>598</v>
      </c>
      <c r="C308" t="s">
        <v>599</v>
      </c>
    </row>
    <row r="309" spans="1:3" x14ac:dyDescent="0.25">
      <c r="A309" t="str">
        <f>"011820"</f>
        <v>011820</v>
      </c>
      <c r="B309" t="s">
        <v>600</v>
      </c>
      <c r="C309" t="s">
        <v>601</v>
      </c>
    </row>
    <row r="310" spans="1:3" x14ac:dyDescent="0.25">
      <c r="A310" t="str">
        <f>"018567"</f>
        <v>018567</v>
      </c>
      <c r="B310" t="s">
        <v>602</v>
      </c>
      <c r="C310" t="s">
        <v>603</v>
      </c>
    </row>
    <row r="311" spans="1:3" x14ac:dyDescent="0.25">
      <c r="A311" t="str">
        <f>"01AF21"</f>
        <v>01AF21</v>
      </c>
      <c r="B311" t="s">
        <v>604</v>
      </c>
      <c r="C311" t="s">
        <v>605</v>
      </c>
    </row>
    <row r="312" spans="1:3" x14ac:dyDescent="0.25">
      <c r="A312" t="str">
        <f>"01668S"</f>
        <v>01668S</v>
      </c>
      <c r="B312" t="s">
        <v>606</v>
      </c>
      <c r="C312" t="s">
        <v>607</v>
      </c>
    </row>
    <row r="313" spans="1:3" x14ac:dyDescent="0.25">
      <c r="A313" t="str">
        <f>"01208S"</f>
        <v>01208S</v>
      </c>
      <c r="B313" t="s">
        <v>608</v>
      </c>
      <c r="C313" t="s">
        <v>609</v>
      </c>
    </row>
    <row r="314" spans="1:3" x14ac:dyDescent="0.25">
      <c r="A314" t="str">
        <f>"01198S"</f>
        <v>01198S</v>
      </c>
      <c r="B314" t="s">
        <v>610</v>
      </c>
      <c r="C314" t="s">
        <v>611</v>
      </c>
    </row>
    <row r="315" spans="1:3" x14ac:dyDescent="0.25">
      <c r="A315" t="str">
        <f>"01798S"</f>
        <v>01798S</v>
      </c>
      <c r="B315" t="s">
        <v>612</v>
      </c>
      <c r="C315" t="s">
        <v>613</v>
      </c>
    </row>
    <row r="316" spans="1:3" x14ac:dyDescent="0.25">
      <c r="A316" t="str">
        <f>"01858S"</f>
        <v>01858S</v>
      </c>
      <c r="B316" t="s">
        <v>614</v>
      </c>
      <c r="C316" t="s">
        <v>615</v>
      </c>
    </row>
    <row r="317" spans="1:3" x14ac:dyDescent="0.25">
      <c r="A317" t="str">
        <f>"01688S"</f>
        <v>01688S</v>
      </c>
      <c r="B317" t="s">
        <v>616</v>
      </c>
      <c r="C317" t="s">
        <v>617</v>
      </c>
    </row>
    <row r="318" spans="1:3" x14ac:dyDescent="0.25">
      <c r="A318" t="str">
        <f>"01512S"</f>
        <v>01512S</v>
      </c>
      <c r="B318" t="s">
        <v>618</v>
      </c>
      <c r="C318" t="s">
        <v>619</v>
      </c>
    </row>
    <row r="319" spans="1:3" x14ac:dyDescent="0.25">
      <c r="A319" t="str">
        <f>"01518S"</f>
        <v>01518S</v>
      </c>
      <c r="B319" t="s">
        <v>620</v>
      </c>
      <c r="C319" t="s">
        <v>621</v>
      </c>
    </row>
    <row r="320" spans="1:3" x14ac:dyDescent="0.25">
      <c r="A320" t="str">
        <f>"011667"</f>
        <v>011667</v>
      </c>
      <c r="B320" t="s">
        <v>622</v>
      </c>
      <c r="C320" t="s">
        <v>623</v>
      </c>
    </row>
    <row r="321" spans="1:3" x14ac:dyDescent="0.25">
      <c r="A321" t="str">
        <f>"016367"</f>
        <v>016367</v>
      </c>
      <c r="B321" t="s">
        <v>624</v>
      </c>
      <c r="C321" t="s">
        <v>625</v>
      </c>
    </row>
    <row r="322" spans="1:3" x14ac:dyDescent="0.25">
      <c r="A322" t="str">
        <f>"013967"</f>
        <v>013967</v>
      </c>
      <c r="B322" t="s">
        <v>626</v>
      </c>
      <c r="C322" t="s">
        <v>627</v>
      </c>
    </row>
    <row r="323" spans="1:3" x14ac:dyDescent="0.25">
      <c r="A323" t="str">
        <f>"014667"</f>
        <v>014667</v>
      </c>
      <c r="B323" t="s">
        <v>628</v>
      </c>
      <c r="C323" t="s">
        <v>629</v>
      </c>
    </row>
    <row r="324" spans="1:3" x14ac:dyDescent="0.25">
      <c r="A324" t="str">
        <f>"017667"</f>
        <v>017667</v>
      </c>
      <c r="B324" t="s">
        <v>630</v>
      </c>
      <c r="C324" t="s">
        <v>631</v>
      </c>
    </row>
    <row r="325" spans="1:3" x14ac:dyDescent="0.25">
      <c r="A325" t="str">
        <f>"016867"</f>
        <v>016867</v>
      </c>
      <c r="B325" t="s">
        <v>632</v>
      </c>
      <c r="C325" t="s">
        <v>633</v>
      </c>
    </row>
    <row r="326" spans="1:3" x14ac:dyDescent="0.25">
      <c r="A326" t="str">
        <f>"012925"</f>
        <v>012925</v>
      </c>
      <c r="B326" t="s">
        <v>634</v>
      </c>
      <c r="C326" t="s">
        <v>635</v>
      </c>
    </row>
    <row r="327" spans="1:3" x14ac:dyDescent="0.25">
      <c r="A327" t="str">
        <f>"01AG50"</f>
        <v>01AG50</v>
      </c>
      <c r="B327" t="s">
        <v>636</v>
      </c>
      <c r="C327" t="s">
        <v>637</v>
      </c>
    </row>
    <row r="328" spans="1:3" x14ac:dyDescent="0.25">
      <c r="A328" t="str">
        <f>"811654"</f>
        <v>811654</v>
      </c>
      <c r="B328" t="s">
        <v>638</v>
      </c>
      <c r="C328" t="s">
        <v>639</v>
      </c>
    </row>
    <row r="329" spans="1:3" x14ac:dyDescent="0.25">
      <c r="A329" t="str">
        <f>"019655"</f>
        <v>019655</v>
      </c>
      <c r="B329" t="s">
        <v>640</v>
      </c>
      <c r="C329" t="s">
        <v>641</v>
      </c>
    </row>
    <row r="330" spans="1:3" x14ac:dyDescent="0.25">
      <c r="A330" t="str">
        <f>"01AF25"</f>
        <v>01AF25</v>
      </c>
      <c r="B330" t="s">
        <v>642</v>
      </c>
      <c r="C330" t="s">
        <v>643</v>
      </c>
    </row>
    <row r="331" spans="1:3" x14ac:dyDescent="0.25">
      <c r="A331" t="str">
        <f>"019265"</f>
        <v>019265</v>
      </c>
      <c r="B331" t="s">
        <v>644</v>
      </c>
      <c r="C331" t="s">
        <v>645</v>
      </c>
    </row>
    <row r="332" spans="1:3" x14ac:dyDescent="0.25">
      <c r="A332" t="str">
        <f>"8126T2"</f>
        <v>8126T2</v>
      </c>
      <c r="B332" t="s">
        <v>646</v>
      </c>
      <c r="C332" t="s">
        <v>647</v>
      </c>
    </row>
    <row r="333" spans="1:3" x14ac:dyDescent="0.25">
      <c r="A333" t="str">
        <f>"012060"</f>
        <v>012060</v>
      </c>
      <c r="B333" t="s">
        <v>648</v>
      </c>
      <c r="C333" t="s">
        <v>649</v>
      </c>
    </row>
    <row r="334" spans="1:3" x14ac:dyDescent="0.25">
      <c r="A334" t="str">
        <f>"016962"</f>
        <v>016962</v>
      </c>
      <c r="B334" t="s">
        <v>650</v>
      </c>
      <c r="C334" t="s">
        <v>651</v>
      </c>
    </row>
    <row r="335" spans="1:3" x14ac:dyDescent="0.25">
      <c r="A335" t="str">
        <f>"019650"</f>
        <v>019650</v>
      </c>
      <c r="B335" t="s">
        <v>652</v>
      </c>
      <c r="C335" t="s">
        <v>653</v>
      </c>
    </row>
    <row r="336" spans="1:3" x14ac:dyDescent="0.25">
      <c r="A336" t="str">
        <f>"811655"</f>
        <v>811655</v>
      </c>
      <c r="B336" t="s">
        <v>654</v>
      </c>
      <c r="C336" t="s">
        <v>655</v>
      </c>
    </row>
    <row r="337" spans="1:3" x14ac:dyDescent="0.25">
      <c r="A337" t="str">
        <f>"01AG55"</f>
        <v>01AG55</v>
      </c>
      <c r="B337" t="s">
        <v>656</v>
      </c>
      <c r="C337" t="s">
        <v>657</v>
      </c>
    </row>
    <row r="338" spans="1:3" x14ac:dyDescent="0.25">
      <c r="A338" t="str">
        <f>"810962"</f>
        <v>810962</v>
      </c>
      <c r="B338" t="s">
        <v>658</v>
      </c>
      <c r="C338" t="s">
        <v>659</v>
      </c>
    </row>
    <row r="339" spans="1:3" x14ac:dyDescent="0.25">
      <c r="A339" t="str">
        <f>"811803"</f>
        <v>811803</v>
      </c>
      <c r="B339" t="s">
        <v>660</v>
      </c>
      <c r="C339" t="s">
        <v>661</v>
      </c>
    </row>
    <row r="340" spans="1:3" x14ac:dyDescent="0.25">
      <c r="A340" t="str">
        <f>"811804"</f>
        <v>811804</v>
      </c>
      <c r="B340" t="s">
        <v>662</v>
      </c>
      <c r="C340" t="s">
        <v>663</v>
      </c>
    </row>
    <row r="341" spans="1:3" x14ac:dyDescent="0.25">
      <c r="A341" t="str">
        <f>"81180S"</f>
        <v>81180S</v>
      </c>
      <c r="B341" t="s">
        <v>664</v>
      </c>
      <c r="C341" t="s">
        <v>665</v>
      </c>
    </row>
    <row r="342" spans="1:3" x14ac:dyDescent="0.25">
      <c r="A342" t="str">
        <f>"819922"</f>
        <v>819922</v>
      </c>
      <c r="B342" t="s">
        <v>666</v>
      </c>
      <c r="C342" t="s">
        <v>667</v>
      </c>
    </row>
    <row r="343" spans="1:3" x14ac:dyDescent="0.25">
      <c r="A343" t="str">
        <f>"810122"</f>
        <v>810122</v>
      </c>
      <c r="B343" t="s">
        <v>668</v>
      </c>
      <c r="C343" t="s">
        <v>669</v>
      </c>
    </row>
    <row r="344" spans="1:3" x14ac:dyDescent="0.25">
      <c r="A344" t="str">
        <f>"012062"</f>
        <v>012062</v>
      </c>
      <c r="B344" t="s">
        <v>670</v>
      </c>
      <c r="C344" t="s">
        <v>671</v>
      </c>
    </row>
    <row r="345" spans="1:3" x14ac:dyDescent="0.25">
      <c r="A345" t="str">
        <f>"811810"</f>
        <v>811810</v>
      </c>
      <c r="B345" t="s">
        <v>672</v>
      </c>
      <c r="C345" t="s">
        <v>673</v>
      </c>
    </row>
    <row r="346" spans="1:3" x14ac:dyDescent="0.25">
      <c r="A346" t="str">
        <f>"8119T2"</f>
        <v>8119T2</v>
      </c>
      <c r="B346" t="s">
        <v>674</v>
      </c>
      <c r="C346" t="s">
        <v>675</v>
      </c>
    </row>
    <row r="347" spans="1:3" x14ac:dyDescent="0.25">
      <c r="A347" t="str">
        <f>"011420"</f>
        <v>011420</v>
      </c>
      <c r="B347" t="s">
        <v>676</v>
      </c>
      <c r="C347" t="s">
        <v>677</v>
      </c>
    </row>
    <row r="348" spans="1:3" x14ac:dyDescent="0.25">
      <c r="A348" t="str">
        <f>"810125"</f>
        <v>810125</v>
      </c>
      <c r="B348" t="s">
        <v>678</v>
      </c>
      <c r="C348" t="s">
        <v>679</v>
      </c>
    </row>
    <row r="349" spans="1:3" x14ac:dyDescent="0.25">
      <c r="A349" t="str">
        <f>"01726I"</f>
        <v>01726I</v>
      </c>
      <c r="B349" t="s">
        <v>680</v>
      </c>
      <c r="C349" t="s">
        <v>681</v>
      </c>
    </row>
    <row r="350" spans="1:3" x14ac:dyDescent="0.25">
      <c r="A350" t="str">
        <f>"0735T7"</f>
        <v>0735T7</v>
      </c>
      <c r="B350" t="s">
        <v>682</v>
      </c>
      <c r="C350" t="s">
        <v>683</v>
      </c>
    </row>
    <row r="351" spans="1:3" x14ac:dyDescent="0.25">
      <c r="A351" t="str">
        <f>"810854"</f>
        <v>810854</v>
      </c>
      <c r="B351" t="s">
        <v>684</v>
      </c>
      <c r="C351" t="s">
        <v>685</v>
      </c>
    </row>
    <row r="352" spans="1:3" x14ac:dyDescent="0.25">
      <c r="A352" t="str">
        <f>"8127T2"</f>
        <v>8127T2</v>
      </c>
      <c r="B352" t="s">
        <v>686</v>
      </c>
      <c r="C352" t="s">
        <v>687</v>
      </c>
    </row>
    <row r="353" spans="1:3" x14ac:dyDescent="0.25">
      <c r="A353" t="str">
        <f>"812260"</f>
        <v>812260</v>
      </c>
      <c r="B353" t="s">
        <v>688</v>
      </c>
      <c r="C353" t="s">
        <v>689</v>
      </c>
    </row>
    <row r="354" spans="1:3" x14ac:dyDescent="0.25">
      <c r="A354" t="str">
        <f>"812160"</f>
        <v>812160</v>
      </c>
      <c r="B354" t="s">
        <v>690</v>
      </c>
      <c r="C354" t="s">
        <v>691</v>
      </c>
    </row>
    <row r="355" spans="1:3" x14ac:dyDescent="0.25">
      <c r="A355" t="str">
        <f>"812265"</f>
        <v>812265</v>
      </c>
      <c r="B355" t="s">
        <v>692</v>
      </c>
      <c r="C355" t="s">
        <v>693</v>
      </c>
    </row>
    <row r="356" spans="1:3" x14ac:dyDescent="0.25">
      <c r="A356" t="str">
        <f>"8128T2"</f>
        <v>8128T2</v>
      </c>
      <c r="B356" t="s">
        <v>694</v>
      </c>
      <c r="C356" t="s">
        <v>695</v>
      </c>
    </row>
    <row r="357" spans="1:3" x14ac:dyDescent="0.25">
      <c r="A357" t="str">
        <f>"8129T2"</f>
        <v>8129T2</v>
      </c>
      <c r="B357" t="s">
        <v>696</v>
      </c>
      <c r="C357" t="s">
        <v>697</v>
      </c>
    </row>
    <row r="358" spans="1:3" x14ac:dyDescent="0.25">
      <c r="A358" t="str">
        <f>"813660"</f>
        <v>813660</v>
      </c>
      <c r="B358" t="s">
        <v>698</v>
      </c>
      <c r="C358" t="s">
        <v>699</v>
      </c>
    </row>
    <row r="359" spans="1:3" x14ac:dyDescent="0.25">
      <c r="A359" t="str">
        <f>"8146T2"</f>
        <v>8146T2</v>
      </c>
      <c r="B359" t="s">
        <v>700</v>
      </c>
      <c r="C359" t="s">
        <v>701</v>
      </c>
    </row>
    <row r="360" spans="1:3" x14ac:dyDescent="0.25">
      <c r="A360" t="str">
        <f>"814866"</f>
        <v>814866</v>
      </c>
      <c r="B360" t="s">
        <v>702</v>
      </c>
      <c r="C360" t="s">
        <v>703</v>
      </c>
    </row>
    <row r="361" spans="1:3" x14ac:dyDescent="0.25">
      <c r="A361" t="str">
        <f>"8152C0"</f>
        <v>8152C0</v>
      </c>
      <c r="B361" t="s">
        <v>704</v>
      </c>
      <c r="C361" t="s">
        <v>705</v>
      </c>
    </row>
    <row r="362" spans="1:3" x14ac:dyDescent="0.25">
      <c r="A362" t="str">
        <f>"8144TD"</f>
        <v>8144TD</v>
      </c>
      <c r="B362" t="s">
        <v>706</v>
      </c>
      <c r="C362" t="s">
        <v>707</v>
      </c>
    </row>
    <row r="363" spans="1:3" x14ac:dyDescent="0.25">
      <c r="A363" t="str">
        <f>"814861"</f>
        <v>814861</v>
      </c>
      <c r="B363" t="s">
        <v>708</v>
      </c>
      <c r="C363" t="s">
        <v>703</v>
      </c>
    </row>
    <row r="364" spans="1:3" x14ac:dyDescent="0.25">
      <c r="A364" t="str">
        <f>"814960"</f>
        <v>814960</v>
      </c>
      <c r="B364" t="s">
        <v>709</v>
      </c>
      <c r="C364" t="s">
        <v>710</v>
      </c>
    </row>
    <row r="365" spans="1:3" x14ac:dyDescent="0.25">
      <c r="A365" t="str">
        <f>"81302D"</f>
        <v>81302D</v>
      </c>
      <c r="B365" t="s">
        <v>711</v>
      </c>
      <c r="C365" t="s">
        <v>712</v>
      </c>
    </row>
    <row r="366" spans="1:3" x14ac:dyDescent="0.25">
      <c r="A366" t="str">
        <f>"8145TD"</f>
        <v>8145TD</v>
      </c>
      <c r="B366" t="s">
        <v>713</v>
      </c>
      <c r="C366" t="s">
        <v>714</v>
      </c>
    </row>
    <row r="367" spans="1:3" x14ac:dyDescent="0.25">
      <c r="A367" t="str">
        <f>"8151TA"</f>
        <v>8151TA</v>
      </c>
      <c r="B367" t="s">
        <v>715</v>
      </c>
      <c r="C367" t="s">
        <v>716</v>
      </c>
    </row>
    <row r="368" spans="1:3" x14ac:dyDescent="0.25">
      <c r="A368" t="str">
        <f>"815067"</f>
        <v>815067</v>
      </c>
      <c r="B368" t="s">
        <v>717</v>
      </c>
      <c r="C368" t="s">
        <v>718</v>
      </c>
    </row>
    <row r="369" spans="1:3" x14ac:dyDescent="0.25">
      <c r="A369" t="str">
        <f>"8151TD"</f>
        <v>8151TD</v>
      </c>
      <c r="B369" t="s">
        <v>719</v>
      </c>
      <c r="C369" t="s">
        <v>720</v>
      </c>
    </row>
    <row r="370" spans="1:3" x14ac:dyDescent="0.25">
      <c r="A370" t="str">
        <f>"01AKE0"</f>
        <v>01AKE0</v>
      </c>
      <c r="B370" t="s">
        <v>721</v>
      </c>
      <c r="C370" t="s">
        <v>722</v>
      </c>
    </row>
    <row r="371" spans="1:3" x14ac:dyDescent="0.25">
      <c r="A371" t="str">
        <f>"01AK60"</f>
        <v>01AK60</v>
      </c>
      <c r="B371" t="s">
        <v>723</v>
      </c>
      <c r="C371" t="s">
        <v>724</v>
      </c>
    </row>
    <row r="372" spans="1:3" x14ac:dyDescent="0.25">
      <c r="A372" t="str">
        <f>"814067"</f>
        <v>814067</v>
      </c>
      <c r="B372" t="s">
        <v>725</v>
      </c>
      <c r="C372" t="s">
        <v>726</v>
      </c>
    </row>
    <row r="373" spans="1:3" x14ac:dyDescent="0.25">
      <c r="A373" t="str">
        <f>"0179E0"</f>
        <v>0179E0</v>
      </c>
      <c r="B373" t="s">
        <v>727</v>
      </c>
      <c r="C373" t="s">
        <v>728</v>
      </c>
    </row>
    <row r="374" spans="1:3" x14ac:dyDescent="0.25">
      <c r="A374" t="str">
        <f>"0180E0"</f>
        <v>0180E0</v>
      </c>
      <c r="B374" t="s">
        <v>729</v>
      </c>
      <c r="C374" t="s">
        <v>730</v>
      </c>
    </row>
    <row r="375" spans="1:3" x14ac:dyDescent="0.25">
      <c r="A375" t="str">
        <f>"81096A"</f>
        <v>81096A</v>
      </c>
      <c r="B375" t="s">
        <v>731</v>
      </c>
      <c r="C375" t="s">
        <v>732</v>
      </c>
    </row>
    <row r="376" spans="1:3" x14ac:dyDescent="0.25">
      <c r="A376" t="str">
        <f>"01362A"</f>
        <v>01362A</v>
      </c>
      <c r="B376" t="s">
        <v>733</v>
      </c>
      <c r="C376" t="s">
        <v>734</v>
      </c>
    </row>
    <row r="377" spans="1:3" x14ac:dyDescent="0.25">
      <c r="A377" t="str">
        <f>"8126TA"</f>
        <v>8126TA</v>
      </c>
      <c r="B377" t="s">
        <v>735</v>
      </c>
      <c r="C377" t="s">
        <v>736</v>
      </c>
    </row>
    <row r="378" spans="1:3" x14ac:dyDescent="0.25">
      <c r="A378" t="str">
        <f>"8129TA"</f>
        <v>8129TA</v>
      </c>
      <c r="B378" t="s">
        <v>737</v>
      </c>
      <c r="C378" t="s">
        <v>738</v>
      </c>
    </row>
    <row r="379" spans="1:3" x14ac:dyDescent="0.25">
      <c r="A379" t="str">
        <f>"8127TA"</f>
        <v>8127TA</v>
      </c>
      <c r="B379" t="s">
        <v>739</v>
      </c>
      <c r="C379" t="s">
        <v>740</v>
      </c>
    </row>
    <row r="380" spans="1:3" x14ac:dyDescent="0.25">
      <c r="A380" t="str">
        <f>"01756A"</f>
        <v>01756A</v>
      </c>
      <c r="B380" t="s">
        <v>741</v>
      </c>
      <c r="C380" t="s">
        <v>742</v>
      </c>
    </row>
    <row r="381" spans="1:3" x14ac:dyDescent="0.25">
      <c r="A381" t="str">
        <f>"81012A"</f>
        <v>81012A</v>
      </c>
      <c r="B381" t="s">
        <v>743</v>
      </c>
      <c r="C381" t="s">
        <v>744</v>
      </c>
    </row>
    <row r="382" spans="1:3" x14ac:dyDescent="0.25">
      <c r="A382" t="str">
        <f>"01342A"</f>
        <v>01342A</v>
      </c>
      <c r="B382" t="s">
        <v>745</v>
      </c>
      <c r="C382" t="s">
        <v>746</v>
      </c>
    </row>
    <row r="383" spans="1:3" x14ac:dyDescent="0.25">
      <c r="A383" t="str">
        <f>"8130TA"</f>
        <v>8130TA</v>
      </c>
      <c r="B383" t="s">
        <v>747</v>
      </c>
      <c r="C383" t="s">
        <v>748</v>
      </c>
    </row>
    <row r="384" spans="1:3" x14ac:dyDescent="0.25">
      <c r="A384" t="str">
        <f>"8128TA"</f>
        <v>8128TA</v>
      </c>
      <c r="B384" t="s">
        <v>749</v>
      </c>
      <c r="C384" t="s">
        <v>750</v>
      </c>
    </row>
    <row r="385" spans="1:3" x14ac:dyDescent="0.25">
      <c r="A385" t="str">
        <f>"8125TA"</f>
        <v>8125TA</v>
      </c>
      <c r="B385" t="s">
        <v>751</v>
      </c>
      <c r="C385" t="s">
        <v>752</v>
      </c>
    </row>
    <row r="386" spans="1:3" x14ac:dyDescent="0.25">
      <c r="A386" t="str">
        <f>"8119TA"</f>
        <v>8119TA</v>
      </c>
      <c r="B386" t="s">
        <v>753</v>
      </c>
      <c r="C386" t="s">
        <v>754</v>
      </c>
    </row>
    <row r="387" spans="1:3" x14ac:dyDescent="0.25">
      <c r="A387" t="str">
        <f>"01206A"</f>
        <v>01206A</v>
      </c>
      <c r="B387" t="s">
        <v>755</v>
      </c>
      <c r="C387" t="s">
        <v>756</v>
      </c>
    </row>
    <row r="388" spans="1:3" x14ac:dyDescent="0.25">
      <c r="A388" t="str">
        <f>"011425"</f>
        <v>011425</v>
      </c>
      <c r="B388" t="s">
        <v>757</v>
      </c>
      <c r="C388" t="s">
        <v>758</v>
      </c>
    </row>
    <row r="389" spans="1:3" x14ac:dyDescent="0.25">
      <c r="A389" t="str">
        <f>"8146TA"</f>
        <v>8146TA</v>
      </c>
      <c r="B389" t="s">
        <v>759</v>
      </c>
      <c r="C389" t="s">
        <v>760</v>
      </c>
    </row>
    <row r="390" spans="1:3" x14ac:dyDescent="0.25">
      <c r="A390" t="str">
        <f>"814325"</f>
        <v>814325</v>
      </c>
      <c r="B390" t="s">
        <v>761</v>
      </c>
      <c r="C390" t="s">
        <v>762</v>
      </c>
    </row>
    <row r="391" spans="1:3" x14ac:dyDescent="0.25">
      <c r="A391" t="str">
        <f>"01342W"</f>
        <v>01342W</v>
      </c>
      <c r="B391" t="s">
        <v>763</v>
      </c>
      <c r="C391" t="s">
        <v>764</v>
      </c>
    </row>
    <row r="392" spans="1:3" x14ac:dyDescent="0.25">
      <c r="A392" t="str">
        <f>"01362W"</f>
        <v>01362W</v>
      </c>
      <c r="B392" t="s">
        <v>765</v>
      </c>
      <c r="C392" t="s">
        <v>766</v>
      </c>
    </row>
    <row r="393" spans="1:3" x14ac:dyDescent="0.25">
      <c r="A393" t="str">
        <f>"01AF2W"</f>
        <v>01AF2W</v>
      </c>
      <c r="B393" t="s">
        <v>767</v>
      </c>
      <c r="C393" t="s">
        <v>768</v>
      </c>
    </row>
    <row r="394" spans="1:3" x14ac:dyDescent="0.25">
      <c r="A394" t="str">
        <f>"81432W"</f>
        <v>81432W</v>
      </c>
      <c r="B394" t="s">
        <v>769</v>
      </c>
      <c r="C394" t="s">
        <v>770</v>
      </c>
    </row>
    <row r="395" spans="1:3" x14ac:dyDescent="0.25">
      <c r="A395" t="str">
        <f>"8136E0"</f>
        <v>8136E0</v>
      </c>
      <c r="B395" t="s">
        <v>771</v>
      </c>
      <c r="C395" t="s">
        <v>772</v>
      </c>
    </row>
    <row r="396" spans="1:3" x14ac:dyDescent="0.25">
      <c r="A396" t="str">
        <f>"814860"</f>
        <v>814860</v>
      </c>
      <c r="B396" t="s">
        <v>773</v>
      </c>
      <c r="C396" t="s">
        <v>774</v>
      </c>
    </row>
    <row r="397" spans="1:3" x14ac:dyDescent="0.25">
      <c r="A397" t="str">
        <f>"814720"</f>
        <v>814720</v>
      </c>
      <c r="B397" t="s">
        <v>775</v>
      </c>
      <c r="C397" t="s">
        <v>776</v>
      </c>
    </row>
    <row r="398" spans="1:3" x14ac:dyDescent="0.25">
      <c r="A398" t="str">
        <f>"812170"</f>
        <v>812170</v>
      </c>
      <c r="B398" t="s">
        <v>777</v>
      </c>
      <c r="C398" t="s">
        <v>778</v>
      </c>
    </row>
    <row r="399" spans="1:3" x14ac:dyDescent="0.25">
      <c r="A399" t="str">
        <f>"1CTRPT"</f>
        <v>1CTRPT</v>
      </c>
      <c r="B399" t="s">
        <v>779</v>
      </c>
      <c r="C399" t="s">
        <v>780</v>
      </c>
    </row>
    <row r="400" spans="1:3" x14ac:dyDescent="0.25">
      <c r="A400" t="str">
        <f>"012070"</f>
        <v>012070</v>
      </c>
      <c r="B400" t="s">
        <v>781</v>
      </c>
      <c r="C400" t="s">
        <v>782</v>
      </c>
    </row>
    <row r="401" spans="1:3" x14ac:dyDescent="0.25">
      <c r="A401" t="str">
        <f>"01AK70"</f>
        <v>01AK70</v>
      </c>
      <c r="B401" t="s">
        <v>783</v>
      </c>
      <c r="C401" t="s">
        <v>784</v>
      </c>
    </row>
    <row r="402" spans="1:3" x14ac:dyDescent="0.25">
      <c r="A402" t="str">
        <f>"01AJ70"</f>
        <v>01AJ70</v>
      </c>
      <c r="B402" t="s">
        <v>785</v>
      </c>
      <c r="C402" t="s">
        <v>786</v>
      </c>
    </row>
    <row r="403" spans="1:3" x14ac:dyDescent="0.25">
      <c r="A403" t="str">
        <f>"2CTRPT"</f>
        <v>2CTRPT</v>
      </c>
      <c r="B403" t="s">
        <v>787</v>
      </c>
      <c r="C403" t="s">
        <v>788</v>
      </c>
    </row>
    <row r="404" spans="1:3" x14ac:dyDescent="0.25">
      <c r="A404" t="str">
        <f>"99NORU"</f>
        <v>99NORU</v>
      </c>
      <c r="B404" t="s">
        <v>789</v>
      </c>
      <c r="C404" t="s">
        <v>790</v>
      </c>
    </row>
    <row r="405" spans="1:3" x14ac:dyDescent="0.25">
      <c r="A405" t="str">
        <f>"816767"</f>
        <v>816767</v>
      </c>
      <c r="B405" t="s">
        <v>791</v>
      </c>
      <c r="C405" t="s">
        <v>792</v>
      </c>
    </row>
    <row r="406" spans="1:3" x14ac:dyDescent="0.25">
      <c r="A406" t="str">
        <f>"826067"</f>
        <v>826067</v>
      </c>
      <c r="B406" t="s">
        <v>793</v>
      </c>
      <c r="C406" t="s">
        <v>794</v>
      </c>
    </row>
    <row r="407" spans="1:3" x14ac:dyDescent="0.25">
      <c r="A407" t="str">
        <f>"831967"</f>
        <v>831967</v>
      </c>
      <c r="B407" t="s">
        <v>795</v>
      </c>
      <c r="C407" t="s">
        <v>796</v>
      </c>
    </row>
    <row r="408" spans="1:3" x14ac:dyDescent="0.25">
      <c r="A408" t="str">
        <f>"818767"</f>
        <v>818767</v>
      </c>
      <c r="B408" t="s">
        <v>797</v>
      </c>
      <c r="C408" t="s">
        <v>798</v>
      </c>
    </row>
    <row r="409" spans="1:3" x14ac:dyDescent="0.25">
      <c r="A409" t="str">
        <f>"820067"</f>
        <v>820067</v>
      </c>
      <c r="B409" t="s">
        <v>799</v>
      </c>
      <c r="C409" t="s">
        <v>800</v>
      </c>
    </row>
    <row r="410" spans="1:3" x14ac:dyDescent="0.25">
      <c r="A410" t="str">
        <f>"817567"</f>
        <v>817567</v>
      </c>
      <c r="B410" t="s">
        <v>801</v>
      </c>
      <c r="C410" t="s">
        <v>802</v>
      </c>
    </row>
    <row r="411" spans="1:3" x14ac:dyDescent="0.25">
      <c r="A411" t="str">
        <f>"99901 "</f>
        <v xml:space="preserve">99901 </v>
      </c>
      <c r="B411" t="s">
        <v>803</v>
      </c>
      <c r="C411" t="s">
        <v>804</v>
      </c>
    </row>
    <row r="412" spans="1:3" x14ac:dyDescent="0.25">
      <c r="A412" t="str">
        <f>"99902 "</f>
        <v xml:space="preserve">99902 </v>
      </c>
      <c r="B412" t="s">
        <v>805</v>
      </c>
      <c r="C412" t="s">
        <v>806</v>
      </c>
    </row>
    <row r="413" spans="1:3" x14ac:dyDescent="0.25">
      <c r="A413" t="str">
        <f>"99903 "</f>
        <v xml:space="preserve">99903 </v>
      </c>
      <c r="B413" t="s">
        <v>807</v>
      </c>
      <c r="C413" t="s">
        <v>808</v>
      </c>
    </row>
    <row r="414" spans="1:3" x14ac:dyDescent="0.25">
      <c r="A414" t="str">
        <f>"99904 "</f>
        <v xml:space="preserve">99904 </v>
      </c>
      <c r="B414" t="s">
        <v>809</v>
      </c>
      <c r="C414" t="s">
        <v>810</v>
      </c>
    </row>
    <row r="415" spans="1:3" x14ac:dyDescent="0.25">
      <c r="A415" t="str">
        <f>"99905 "</f>
        <v xml:space="preserve">99905 </v>
      </c>
      <c r="B415" t="s">
        <v>811</v>
      </c>
      <c r="C415" t="s">
        <v>812</v>
      </c>
    </row>
    <row r="416" spans="1:3" x14ac:dyDescent="0.25">
      <c r="A416" t="str">
        <f>"99906 "</f>
        <v xml:space="preserve">99906 </v>
      </c>
      <c r="B416" t="s">
        <v>813</v>
      </c>
      <c r="C416" t="s">
        <v>814</v>
      </c>
    </row>
    <row r="417" spans="1:3" x14ac:dyDescent="0.25">
      <c r="A417" t="str">
        <f>"99907 "</f>
        <v xml:space="preserve">99907 </v>
      </c>
      <c r="B417" t="s">
        <v>815</v>
      </c>
      <c r="C417" t="s">
        <v>816</v>
      </c>
    </row>
    <row r="418" spans="1:3" x14ac:dyDescent="0.25">
      <c r="A418" t="str">
        <f>"99908 "</f>
        <v xml:space="preserve">99908 </v>
      </c>
      <c r="B418" t="s">
        <v>817</v>
      </c>
      <c r="C418" t="s">
        <v>818</v>
      </c>
    </row>
    <row r="419" spans="1:3" x14ac:dyDescent="0.25">
      <c r="A419" t="str">
        <f>"99909 "</f>
        <v xml:space="preserve">99909 </v>
      </c>
      <c r="B419" t="s">
        <v>819</v>
      </c>
      <c r="C419" t="s">
        <v>820</v>
      </c>
    </row>
    <row r="420" spans="1:3" x14ac:dyDescent="0.25">
      <c r="A420" t="str">
        <f>"841267"</f>
        <v>841267</v>
      </c>
      <c r="B420" t="s">
        <v>821</v>
      </c>
      <c r="C420" t="s">
        <v>822</v>
      </c>
    </row>
    <row r="421" spans="1:3" x14ac:dyDescent="0.25">
      <c r="A421" t="str">
        <f>"828267"</f>
        <v>828267</v>
      </c>
      <c r="B421" t="s">
        <v>823</v>
      </c>
      <c r="C421" t="s">
        <v>824</v>
      </c>
    </row>
    <row r="422" spans="1:3" x14ac:dyDescent="0.25">
      <c r="A422" t="str">
        <f>"869267"</f>
        <v>869267</v>
      </c>
      <c r="B422" t="s">
        <v>825</v>
      </c>
      <c r="C422" t="s">
        <v>826</v>
      </c>
    </row>
    <row r="423" spans="1:3" x14ac:dyDescent="0.25">
      <c r="A423" t="str">
        <f>"828967"</f>
        <v>828967</v>
      </c>
      <c r="B423" t="s">
        <v>827</v>
      </c>
      <c r="C423" t="s">
        <v>828</v>
      </c>
    </row>
    <row r="424" spans="1:3" x14ac:dyDescent="0.25">
      <c r="A424" t="str">
        <f>"853767"</f>
        <v>853767</v>
      </c>
      <c r="B424" t="s">
        <v>829</v>
      </c>
      <c r="C424" t="s">
        <v>830</v>
      </c>
    </row>
    <row r="425" spans="1:3" x14ac:dyDescent="0.25">
      <c r="A425" t="str">
        <f>"827367"</f>
        <v>827367</v>
      </c>
      <c r="B425" t="s">
        <v>831</v>
      </c>
      <c r="C425" t="s">
        <v>832</v>
      </c>
    </row>
    <row r="426" spans="1:3" x14ac:dyDescent="0.25">
      <c r="A426" t="str">
        <f>"823567"</f>
        <v>823567</v>
      </c>
      <c r="B426" t="s">
        <v>833</v>
      </c>
      <c r="C426" t="s">
        <v>834</v>
      </c>
    </row>
    <row r="427" spans="1:3" x14ac:dyDescent="0.25">
      <c r="A427" t="str">
        <f>"8145T1"</f>
        <v>8145T1</v>
      </c>
      <c r="B427" t="s">
        <v>835</v>
      </c>
      <c r="C427" t="s">
        <v>836</v>
      </c>
    </row>
    <row r="428" spans="1:3" x14ac:dyDescent="0.25">
      <c r="A428" t="str">
        <f>"8145T0"</f>
        <v>8145T0</v>
      </c>
      <c r="B428" t="s">
        <v>837</v>
      </c>
      <c r="C428" t="s">
        <v>838</v>
      </c>
    </row>
    <row r="429" spans="1:3" x14ac:dyDescent="0.25">
      <c r="A429" t="str">
        <f>"999CGS"</f>
        <v>999CGS</v>
      </c>
      <c r="B429" t="s">
        <v>839</v>
      </c>
      <c r="C429" t="s">
        <v>840</v>
      </c>
    </row>
    <row r="430" spans="1:3" x14ac:dyDescent="0.25">
      <c r="A430" t="str">
        <f>"0129T0"</f>
        <v>0129T0</v>
      </c>
      <c r="B430" t="s">
        <v>841</v>
      </c>
      <c r="C430" t="s">
        <v>842</v>
      </c>
    </row>
    <row r="431" spans="1:3" x14ac:dyDescent="0.25">
      <c r="A431" t="str">
        <f>"8119T0"</f>
        <v>8119T0</v>
      </c>
      <c r="B431" t="s">
        <v>843</v>
      </c>
      <c r="C431" t="s">
        <v>844</v>
      </c>
    </row>
    <row r="432" spans="1:3" x14ac:dyDescent="0.25">
      <c r="A432" t="str">
        <f>"8125T0"</f>
        <v>8125T0</v>
      </c>
      <c r="B432" t="s">
        <v>845</v>
      </c>
      <c r="C432" t="s">
        <v>846</v>
      </c>
    </row>
    <row r="433" spans="1:3" x14ac:dyDescent="0.25">
      <c r="A433" t="str">
        <f>"849867"</f>
        <v>849867</v>
      </c>
      <c r="B433" t="s">
        <v>847</v>
      </c>
      <c r="C433" t="s">
        <v>848</v>
      </c>
    </row>
    <row r="434" spans="1:3" x14ac:dyDescent="0.25">
      <c r="A434" t="str">
        <f>"835567"</f>
        <v>835567</v>
      </c>
      <c r="B434" t="s">
        <v>849</v>
      </c>
      <c r="C434" t="s">
        <v>850</v>
      </c>
    </row>
    <row r="435" spans="1:3" x14ac:dyDescent="0.25">
      <c r="A435" t="str">
        <f>"869367"</f>
        <v>869367</v>
      </c>
      <c r="B435" t="s">
        <v>851</v>
      </c>
      <c r="C435" t="s">
        <v>852</v>
      </c>
    </row>
    <row r="436" spans="1:3" x14ac:dyDescent="0.25">
      <c r="A436" t="str">
        <f>"861467"</f>
        <v>861467</v>
      </c>
      <c r="B436" t="s">
        <v>853</v>
      </c>
      <c r="C436" t="s">
        <v>854</v>
      </c>
    </row>
    <row r="437" spans="1:3" x14ac:dyDescent="0.25">
      <c r="A437" t="str">
        <f>"862867"</f>
        <v>862867</v>
      </c>
      <c r="B437" t="s">
        <v>855</v>
      </c>
      <c r="C437" t="s">
        <v>856</v>
      </c>
    </row>
    <row r="438" spans="1:3" x14ac:dyDescent="0.25">
      <c r="A438" t="str">
        <f>"8129T0"</f>
        <v>8129T0</v>
      </c>
      <c r="B438" t="s">
        <v>857</v>
      </c>
      <c r="C438" t="s">
        <v>858</v>
      </c>
    </row>
    <row r="439" spans="1:3" x14ac:dyDescent="0.25">
      <c r="A439" t="str">
        <f>"8274T0"</f>
        <v>8274T0</v>
      </c>
      <c r="B439" t="s">
        <v>859</v>
      </c>
      <c r="C439" t="s">
        <v>860</v>
      </c>
    </row>
    <row r="440" spans="1:3" x14ac:dyDescent="0.25">
      <c r="A440" t="str">
        <f>"01QIM0"</f>
        <v>01QIM0</v>
      </c>
      <c r="B440" t="s">
        <v>861</v>
      </c>
      <c r="C440" t="s">
        <v>862</v>
      </c>
    </row>
    <row r="441" spans="1:3" x14ac:dyDescent="0.25">
      <c r="A441" t="str">
        <f>"01QIM5"</f>
        <v>01QIM5</v>
      </c>
      <c r="B441" t="s">
        <v>863</v>
      </c>
      <c r="C441" t="s">
        <v>864</v>
      </c>
    </row>
    <row r="442" spans="1:3" x14ac:dyDescent="0.25">
      <c r="A442" t="str">
        <f>"0106M6"</f>
        <v>0106M6</v>
      </c>
      <c r="B442" t="s">
        <v>865</v>
      </c>
      <c r="C442" t="s">
        <v>866</v>
      </c>
    </row>
    <row r="443" spans="1:3" x14ac:dyDescent="0.25">
      <c r="A443" t="str">
        <f>"0106M5"</f>
        <v>0106M5</v>
      </c>
      <c r="B443" t="s">
        <v>867</v>
      </c>
      <c r="C443" t="s">
        <v>868</v>
      </c>
    </row>
    <row r="444" spans="1:3" x14ac:dyDescent="0.25">
      <c r="A444" t="str">
        <f>"0106Q6"</f>
        <v>0106Q6</v>
      </c>
      <c r="B444" t="s">
        <v>869</v>
      </c>
      <c r="C444" t="s">
        <v>870</v>
      </c>
    </row>
    <row r="445" spans="1:3" x14ac:dyDescent="0.25">
      <c r="A445" t="str">
        <f>"0106QE"</f>
        <v>0106QE</v>
      </c>
      <c r="B445" t="s">
        <v>871</v>
      </c>
      <c r="C445" t="s">
        <v>872</v>
      </c>
    </row>
    <row r="446" spans="1:3" x14ac:dyDescent="0.25">
      <c r="A446" t="str">
        <f>"0106ME"</f>
        <v>0106ME</v>
      </c>
      <c r="B446" t="s">
        <v>873</v>
      </c>
      <c r="C446" t="s">
        <v>874</v>
      </c>
    </row>
    <row r="447" spans="1:3" x14ac:dyDescent="0.25">
      <c r="A447" t="str">
        <f>"0106Q1"</f>
        <v>0106Q1</v>
      </c>
      <c r="B447" t="s">
        <v>875</v>
      </c>
      <c r="C447" t="s">
        <v>876</v>
      </c>
    </row>
    <row r="448" spans="1:3" x14ac:dyDescent="0.25">
      <c r="A448" t="str">
        <f>"8130Y0"</f>
        <v>8130Y0</v>
      </c>
      <c r="B448" t="s">
        <v>877</v>
      </c>
      <c r="C448" t="s">
        <v>878</v>
      </c>
    </row>
    <row r="449" spans="1:3" x14ac:dyDescent="0.25">
      <c r="A449" t="str">
        <f>"8145Y0"</f>
        <v>8145Y0</v>
      </c>
      <c r="B449" t="s">
        <v>879</v>
      </c>
      <c r="C449" t="s">
        <v>880</v>
      </c>
    </row>
    <row r="450" spans="1:3" x14ac:dyDescent="0.25">
      <c r="A450" t="str">
        <f>"01AMM1"</f>
        <v>01AMM1</v>
      </c>
      <c r="B450" t="s">
        <v>881</v>
      </c>
      <c r="C450" t="s">
        <v>882</v>
      </c>
    </row>
    <row r="451" spans="1:3" x14ac:dyDescent="0.25">
      <c r="A451" t="str">
        <f>"01AMME"</f>
        <v>01AMME</v>
      </c>
      <c r="B451" t="s">
        <v>883</v>
      </c>
      <c r="C451" t="s">
        <v>884</v>
      </c>
    </row>
    <row r="452" spans="1:3" x14ac:dyDescent="0.25">
      <c r="A452" t="str">
        <f>"01AMM5"</f>
        <v>01AMM5</v>
      </c>
      <c r="B452" t="s">
        <v>885</v>
      </c>
      <c r="C452" t="s">
        <v>886</v>
      </c>
    </row>
    <row r="453" spans="1:3" x14ac:dyDescent="0.25">
      <c r="A453" t="str">
        <f>"01AMQ1"</f>
        <v>01AMQ1</v>
      </c>
      <c r="B453" t="s">
        <v>887</v>
      </c>
      <c r="C453" t="s">
        <v>888</v>
      </c>
    </row>
    <row r="454" spans="1:3" x14ac:dyDescent="0.25">
      <c r="A454" t="str">
        <f>"01AMQE"</f>
        <v>01AMQE</v>
      </c>
      <c r="B454" t="s">
        <v>889</v>
      </c>
      <c r="C454" t="s">
        <v>890</v>
      </c>
    </row>
    <row r="455" spans="1:3" x14ac:dyDescent="0.25">
      <c r="A455" t="str">
        <f>"01AFM1"</f>
        <v>01AFM1</v>
      </c>
      <c r="B455" t="s">
        <v>891</v>
      </c>
      <c r="C455" t="s">
        <v>892</v>
      </c>
    </row>
    <row r="456" spans="1:3" x14ac:dyDescent="0.25">
      <c r="A456" t="str">
        <f>"01AFM5"</f>
        <v>01AFM5</v>
      </c>
      <c r="B456" t="s">
        <v>893</v>
      </c>
      <c r="C456" t="s">
        <v>894</v>
      </c>
    </row>
    <row r="457" spans="1:3" x14ac:dyDescent="0.25">
      <c r="A457" t="str">
        <f>"01AFQ1"</f>
        <v>01AFQ1</v>
      </c>
      <c r="B457" t="s">
        <v>895</v>
      </c>
      <c r="C457" t="s">
        <v>896</v>
      </c>
    </row>
    <row r="458" spans="1:3" x14ac:dyDescent="0.25">
      <c r="A458" t="str">
        <f>"0179K0"</f>
        <v>0179K0</v>
      </c>
      <c r="B458" t="s">
        <v>897</v>
      </c>
      <c r="C458" t="s">
        <v>898</v>
      </c>
    </row>
    <row r="459" spans="1:3" x14ac:dyDescent="0.25">
      <c r="A459" t="str">
        <f>"0179U0"</f>
        <v>0179U0</v>
      </c>
      <c r="B459" t="s">
        <v>899</v>
      </c>
      <c r="C459" t="s">
        <v>900</v>
      </c>
    </row>
    <row r="460" spans="1:3" x14ac:dyDescent="0.25">
      <c r="A460" t="str">
        <f>"0179K5"</f>
        <v>0179K5</v>
      </c>
      <c r="B460" t="s">
        <v>901</v>
      </c>
      <c r="C460" t="s">
        <v>902</v>
      </c>
    </row>
    <row r="461" spans="1:3" x14ac:dyDescent="0.25">
      <c r="A461" t="str">
        <f>"01ADL0"</f>
        <v>01ADL0</v>
      </c>
      <c r="B461" t="s">
        <v>903</v>
      </c>
      <c r="C461" t="s">
        <v>904</v>
      </c>
    </row>
    <row r="462" spans="1:3" x14ac:dyDescent="0.25">
      <c r="A462" t="str">
        <f>"999CGR"</f>
        <v>999CGR</v>
      </c>
      <c r="B462" t="s">
        <v>905</v>
      </c>
      <c r="C462" t="s">
        <v>906</v>
      </c>
    </row>
    <row r="463" spans="1:3" x14ac:dyDescent="0.25">
      <c r="A463" t="str">
        <f>"01ABL0"</f>
        <v>01ABL0</v>
      </c>
      <c r="B463" t="s">
        <v>907</v>
      </c>
      <c r="C463" t="s">
        <v>908</v>
      </c>
    </row>
    <row r="464" spans="1:3" x14ac:dyDescent="0.25">
      <c r="A464" t="str">
        <f>"01ABL5"</f>
        <v>01ABL5</v>
      </c>
      <c r="B464" t="s">
        <v>909</v>
      </c>
      <c r="C464" t="s">
        <v>910</v>
      </c>
    </row>
    <row r="465" spans="1:3" x14ac:dyDescent="0.25">
      <c r="A465" t="str">
        <f>"01ABV0"</f>
        <v>01ABV0</v>
      </c>
      <c r="B465" t="s">
        <v>911</v>
      </c>
      <c r="C465" t="s">
        <v>912</v>
      </c>
    </row>
    <row r="466" spans="1:3" x14ac:dyDescent="0.25">
      <c r="A466" t="str">
        <f>"01ABK0"</f>
        <v>01ABK0</v>
      </c>
      <c r="B466" t="s">
        <v>913</v>
      </c>
      <c r="C466" t="s">
        <v>914</v>
      </c>
    </row>
    <row r="467" spans="1:3" x14ac:dyDescent="0.25">
      <c r="A467" t="str">
        <f>"01ABK5"</f>
        <v>01ABK5</v>
      </c>
      <c r="B467" t="s">
        <v>915</v>
      </c>
      <c r="C467" t="s">
        <v>916</v>
      </c>
    </row>
    <row r="468" spans="1:3" x14ac:dyDescent="0.25">
      <c r="A468" t="str">
        <f>"01ABU0"</f>
        <v>01ABU0</v>
      </c>
      <c r="B468" t="s">
        <v>917</v>
      </c>
      <c r="C468" t="s">
        <v>918</v>
      </c>
    </row>
    <row r="469" spans="1:3" x14ac:dyDescent="0.25">
      <c r="A469" t="str">
        <f>"01ADL5"</f>
        <v>01ADL5</v>
      </c>
      <c r="B469" t="s">
        <v>919</v>
      </c>
      <c r="C469" t="s">
        <v>920</v>
      </c>
    </row>
    <row r="470" spans="1:3" x14ac:dyDescent="0.25">
      <c r="A470" t="str">
        <f>"01ADK0"</f>
        <v>01ADK0</v>
      </c>
      <c r="B470" t="s">
        <v>921</v>
      </c>
      <c r="C470" t="s">
        <v>922</v>
      </c>
    </row>
    <row r="471" spans="1:3" x14ac:dyDescent="0.25">
      <c r="A471" t="str">
        <f>"01ADV0"</f>
        <v>01ADV0</v>
      </c>
      <c r="B471" t="s">
        <v>923</v>
      </c>
      <c r="C471" t="s">
        <v>924</v>
      </c>
    </row>
    <row r="472" spans="1:3" x14ac:dyDescent="0.25">
      <c r="A472" t="str">
        <f>"1DCTR0"</f>
        <v>1DCTR0</v>
      </c>
      <c r="B472" t="s">
        <v>925</v>
      </c>
      <c r="C472" t="s">
        <v>926</v>
      </c>
    </row>
    <row r="473" spans="1:3" x14ac:dyDescent="0.25">
      <c r="A473" t="str">
        <f>"01AJK5"</f>
        <v>01AJK5</v>
      </c>
      <c r="B473" t="s">
        <v>927</v>
      </c>
      <c r="C473" t="s">
        <v>928</v>
      </c>
    </row>
    <row r="474" spans="1:3" x14ac:dyDescent="0.25">
      <c r="A474" t="str">
        <f>"01ADK5"</f>
        <v>01ADK5</v>
      </c>
      <c r="B474" t="s">
        <v>929</v>
      </c>
      <c r="C474" t="s">
        <v>930</v>
      </c>
    </row>
    <row r="475" spans="1:3" x14ac:dyDescent="0.25">
      <c r="A475" t="str">
        <f>"01AJK0"</f>
        <v>01AJK0</v>
      </c>
      <c r="B475" t="s">
        <v>931</v>
      </c>
      <c r="C475" t="s">
        <v>932</v>
      </c>
    </row>
    <row r="476" spans="1:3" x14ac:dyDescent="0.25">
      <c r="A476" t="str">
        <f>"0178K0"</f>
        <v>0178K0</v>
      </c>
      <c r="B476" t="s">
        <v>933</v>
      </c>
      <c r="C476" t="s">
        <v>934</v>
      </c>
    </row>
    <row r="477" spans="1:3" x14ac:dyDescent="0.25">
      <c r="A477" t="str">
        <f>"01AJL0"</f>
        <v>01AJL0</v>
      </c>
      <c r="B477" t="s">
        <v>935</v>
      </c>
      <c r="C477" t="s">
        <v>936</v>
      </c>
    </row>
    <row r="478" spans="1:3" x14ac:dyDescent="0.25">
      <c r="A478" t="str">
        <f>"0179L0"</f>
        <v>0179L0</v>
      </c>
      <c r="B478" t="s">
        <v>937</v>
      </c>
      <c r="C478" t="s">
        <v>938</v>
      </c>
    </row>
    <row r="479" spans="1:3" x14ac:dyDescent="0.25">
      <c r="A479" t="str">
        <f>"0179V0"</f>
        <v>0179V0</v>
      </c>
      <c r="B479" t="s">
        <v>939</v>
      </c>
      <c r="C479" t="s">
        <v>940</v>
      </c>
    </row>
    <row r="480" spans="1:3" x14ac:dyDescent="0.25">
      <c r="A480" t="str">
        <f>"0179L5"</f>
        <v>0179L5</v>
      </c>
      <c r="B480" t="s">
        <v>941</v>
      </c>
      <c r="C480" t="s">
        <v>942</v>
      </c>
    </row>
    <row r="481" spans="1:3" x14ac:dyDescent="0.25">
      <c r="A481" t="str">
        <f>"01AJU0"</f>
        <v>01AJU0</v>
      </c>
      <c r="B481" t="s">
        <v>943</v>
      </c>
      <c r="C481" t="s">
        <v>944</v>
      </c>
    </row>
    <row r="482" spans="1:3" x14ac:dyDescent="0.25">
      <c r="A482" t="str">
        <f>"01AJV0"</f>
        <v>01AJV0</v>
      </c>
      <c r="B482" t="s">
        <v>945</v>
      </c>
      <c r="C482" t="s">
        <v>946</v>
      </c>
    </row>
    <row r="483" spans="1:3" x14ac:dyDescent="0.25">
      <c r="A483" t="str">
        <f>"01AJL5"</f>
        <v>01AJL5</v>
      </c>
      <c r="B483" t="s">
        <v>947</v>
      </c>
      <c r="C483" t="s">
        <v>948</v>
      </c>
    </row>
    <row r="484" spans="1:3" x14ac:dyDescent="0.25">
      <c r="A484" t="str">
        <f>"0178U0"</f>
        <v>0178U0</v>
      </c>
      <c r="B484" t="s">
        <v>949</v>
      </c>
      <c r="C484" t="s">
        <v>950</v>
      </c>
    </row>
    <row r="485" spans="1:3" x14ac:dyDescent="0.25">
      <c r="A485" t="str">
        <f>"0178V0"</f>
        <v>0178V0</v>
      </c>
      <c r="B485" t="s">
        <v>951</v>
      </c>
      <c r="C485" t="s">
        <v>952</v>
      </c>
    </row>
    <row r="486" spans="1:3" x14ac:dyDescent="0.25">
      <c r="A486" t="str">
        <f>"0178K5"</f>
        <v>0178K5</v>
      </c>
      <c r="B486" t="s">
        <v>953</v>
      </c>
      <c r="C486" t="s">
        <v>954</v>
      </c>
    </row>
    <row r="487" spans="1:3" x14ac:dyDescent="0.25">
      <c r="A487" t="str">
        <f>"0120K0"</f>
        <v>0120K0</v>
      </c>
      <c r="B487" t="s">
        <v>955</v>
      </c>
      <c r="C487" t="s">
        <v>956</v>
      </c>
    </row>
    <row r="488" spans="1:3" x14ac:dyDescent="0.25">
      <c r="A488" t="str">
        <f>"0120K5"</f>
        <v>0120K5</v>
      </c>
      <c r="B488" t="s">
        <v>957</v>
      </c>
      <c r="C488" t="s">
        <v>958</v>
      </c>
    </row>
    <row r="489" spans="1:3" x14ac:dyDescent="0.25">
      <c r="A489" t="str">
        <f>"0178L0"</f>
        <v>0178L0</v>
      </c>
      <c r="B489" t="s">
        <v>959</v>
      </c>
      <c r="C489" t="s">
        <v>960</v>
      </c>
    </row>
    <row r="490" spans="1:3" x14ac:dyDescent="0.25">
      <c r="A490" t="str">
        <f>"0178L5"</f>
        <v>0178L5</v>
      </c>
      <c r="B490" t="s">
        <v>961</v>
      </c>
      <c r="C490" t="s">
        <v>962</v>
      </c>
    </row>
    <row r="491" spans="1:3" x14ac:dyDescent="0.25">
      <c r="A491" t="str">
        <f>"01AMM6"</f>
        <v>01AMM6</v>
      </c>
      <c r="B491" t="s">
        <v>963</v>
      </c>
      <c r="C491" t="s">
        <v>964</v>
      </c>
    </row>
    <row r="492" spans="1:3" x14ac:dyDescent="0.25">
      <c r="A492" t="str">
        <f>"01LMN0"</f>
        <v>01LMN0</v>
      </c>
      <c r="B492" t="s">
        <v>965</v>
      </c>
      <c r="C492" t="s">
        <v>966</v>
      </c>
    </row>
    <row r="493" spans="1:3" x14ac:dyDescent="0.25">
      <c r="A493" t="str">
        <f>"0178KF"</f>
        <v>0178KF</v>
      </c>
      <c r="B493" t="s">
        <v>967</v>
      </c>
      <c r="C493" t="s">
        <v>968</v>
      </c>
    </row>
    <row r="494" spans="1:3" x14ac:dyDescent="0.25">
      <c r="A494" t="str">
        <f>"01ADU0"</f>
        <v>01ADU0</v>
      </c>
      <c r="B494" t="s">
        <v>969</v>
      </c>
      <c r="C494" t="s">
        <v>970</v>
      </c>
    </row>
    <row r="495" spans="1:3" x14ac:dyDescent="0.25">
      <c r="A495" t="str">
        <f>"0120L0"</f>
        <v>0120L0</v>
      </c>
      <c r="B495" t="s">
        <v>971</v>
      </c>
      <c r="C495" t="s">
        <v>972</v>
      </c>
    </row>
    <row r="496" spans="1:3" x14ac:dyDescent="0.25">
      <c r="A496" t="str">
        <f>"0120U0"</f>
        <v>0120U0</v>
      </c>
      <c r="B496" t="s">
        <v>973</v>
      </c>
      <c r="C496" t="s">
        <v>974</v>
      </c>
    </row>
    <row r="497" spans="1:3" x14ac:dyDescent="0.25">
      <c r="A497" t="str">
        <f>"0120V0"</f>
        <v>0120V0</v>
      </c>
      <c r="B497" t="s">
        <v>975</v>
      </c>
      <c r="C497" t="s">
        <v>976</v>
      </c>
    </row>
    <row r="498" spans="1:3" x14ac:dyDescent="0.25">
      <c r="A498" t="str">
        <f>"0120L5"</f>
        <v>0120L5</v>
      </c>
      <c r="B498" t="s">
        <v>977</v>
      </c>
      <c r="C498" t="s">
        <v>978</v>
      </c>
    </row>
    <row r="499" spans="1:3" x14ac:dyDescent="0.25">
      <c r="A499" t="str">
        <f>"8125Y0"</f>
        <v>8125Y0</v>
      </c>
      <c r="B499" t="s">
        <v>979</v>
      </c>
      <c r="C499" t="s">
        <v>980</v>
      </c>
    </row>
    <row r="500" spans="1:3" x14ac:dyDescent="0.25">
      <c r="A500" t="str">
        <f>"8274Y0"</f>
        <v>8274Y0</v>
      </c>
      <c r="B500" t="s">
        <v>981</v>
      </c>
      <c r="C500" t="s">
        <v>982</v>
      </c>
    </row>
    <row r="501" spans="1:3" x14ac:dyDescent="0.25">
      <c r="A501" t="str">
        <f>"8129Y0"</f>
        <v>8129Y0</v>
      </c>
      <c r="B501" t="s">
        <v>983</v>
      </c>
      <c r="C501" t="s">
        <v>984</v>
      </c>
    </row>
    <row r="502" spans="1:3" x14ac:dyDescent="0.25">
      <c r="A502" t="str">
        <f>"8119Y0"</f>
        <v>8119Y0</v>
      </c>
      <c r="B502" t="s">
        <v>985</v>
      </c>
      <c r="C502" t="s">
        <v>986</v>
      </c>
    </row>
    <row r="503" spans="1:3" x14ac:dyDescent="0.25">
      <c r="A503" t="str">
        <f>"8119Y1"</f>
        <v>8119Y1</v>
      </c>
      <c r="B503" t="s">
        <v>987</v>
      </c>
      <c r="C503" t="s">
        <v>988</v>
      </c>
    </row>
    <row r="504" spans="1:3" x14ac:dyDescent="0.25">
      <c r="A504" t="str">
        <f>"99SUD "</f>
        <v xml:space="preserve">99SUD </v>
      </c>
      <c r="B504" t="s">
        <v>989</v>
      </c>
      <c r="C504" t="s">
        <v>990</v>
      </c>
    </row>
    <row r="505" spans="1:3" x14ac:dyDescent="0.25">
      <c r="A505" t="str">
        <f>"8119Y6"</f>
        <v>8119Y6</v>
      </c>
      <c r="B505" t="s">
        <v>991</v>
      </c>
      <c r="C505" t="s">
        <v>992</v>
      </c>
    </row>
    <row r="506" spans="1:3" x14ac:dyDescent="0.25">
      <c r="A506" t="str">
        <f>"01QIQ0"</f>
        <v>01QIQ0</v>
      </c>
      <c r="B506" t="s">
        <v>993</v>
      </c>
      <c r="C506" t="s">
        <v>994</v>
      </c>
    </row>
    <row r="507" spans="1:3" x14ac:dyDescent="0.25">
      <c r="A507" t="str">
        <f>"01AKK5"</f>
        <v>01AKK5</v>
      </c>
      <c r="B507" t="s">
        <v>995</v>
      </c>
      <c r="C507" t="s">
        <v>958</v>
      </c>
    </row>
    <row r="508" spans="1:3" x14ac:dyDescent="0.25">
      <c r="A508" t="str">
        <f>"01CML0"</f>
        <v>01CML0</v>
      </c>
      <c r="B508" t="s">
        <v>996</v>
      </c>
      <c r="C508" t="s">
        <v>997</v>
      </c>
    </row>
    <row r="509" spans="1:3" x14ac:dyDescent="0.25">
      <c r="A509" t="str">
        <f>"01AKK0"</f>
        <v>01AKK0</v>
      </c>
      <c r="B509" t="s">
        <v>998</v>
      </c>
      <c r="C509" t="s">
        <v>999</v>
      </c>
    </row>
    <row r="510" spans="1:3" x14ac:dyDescent="0.25">
      <c r="A510" t="str">
        <f>"01AKU0"</f>
        <v>01AKU0</v>
      </c>
      <c r="B510" t="s">
        <v>1000</v>
      </c>
      <c r="C510" t="s">
        <v>944</v>
      </c>
    </row>
    <row r="511" spans="1:3" x14ac:dyDescent="0.25">
      <c r="A511" t="str">
        <f>"01AKL0"</f>
        <v>01AKL0</v>
      </c>
      <c r="B511" t="s">
        <v>1001</v>
      </c>
      <c r="C511" t="s">
        <v>936</v>
      </c>
    </row>
    <row r="512" spans="1:3" x14ac:dyDescent="0.25">
      <c r="A512" t="str">
        <f>"01AKV0"</f>
        <v>01AKV0</v>
      </c>
      <c r="B512" t="s">
        <v>1002</v>
      </c>
      <c r="C512" t="s">
        <v>1003</v>
      </c>
    </row>
    <row r="513" spans="1:3" x14ac:dyDescent="0.25">
      <c r="A513" t="str">
        <f>"01AKL5"</f>
        <v>01AKL5</v>
      </c>
      <c r="B513" t="s">
        <v>1004</v>
      </c>
      <c r="C513" t="s">
        <v>1005</v>
      </c>
    </row>
    <row r="514" spans="1:3" x14ac:dyDescent="0.25">
      <c r="A514" t="str">
        <f>"01CML1"</f>
        <v>01CML1</v>
      </c>
      <c r="B514" t="s">
        <v>1006</v>
      </c>
      <c r="C514" t="s">
        <v>1007</v>
      </c>
    </row>
    <row r="515" spans="1:3" x14ac:dyDescent="0.25">
      <c r="A515" t="str">
        <f>"0178UF"</f>
        <v>0178UF</v>
      </c>
      <c r="B515" t="s">
        <v>1008</v>
      </c>
      <c r="C515" t="s">
        <v>1009</v>
      </c>
    </row>
    <row r="516" spans="1:3" x14ac:dyDescent="0.25">
      <c r="A516" t="str">
        <f>"0178LF"</f>
        <v>0178LF</v>
      </c>
      <c r="B516" t="s">
        <v>1010</v>
      </c>
      <c r="C516" t="s">
        <v>1011</v>
      </c>
    </row>
    <row r="517" spans="1:3" x14ac:dyDescent="0.25">
      <c r="A517" t="str">
        <f>"0178VF"</f>
        <v>0178VF</v>
      </c>
      <c r="B517" t="s">
        <v>1012</v>
      </c>
      <c r="C517" t="s">
        <v>1013</v>
      </c>
    </row>
    <row r="518" spans="1:3" x14ac:dyDescent="0.25">
      <c r="A518" t="str">
        <f>"0178KJ"</f>
        <v>0178KJ</v>
      </c>
      <c r="B518" t="s">
        <v>1014</v>
      </c>
      <c r="C518" t="s">
        <v>1015</v>
      </c>
    </row>
    <row r="519" spans="1:3" x14ac:dyDescent="0.25">
      <c r="A519" t="str">
        <f>"0178UJ"</f>
        <v>0178UJ</v>
      </c>
      <c r="B519" t="s">
        <v>1016</v>
      </c>
      <c r="C519" t="s">
        <v>1017</v>
      </c>
    </row>
    <row r="520" spans="1:3" x14ac:dyDescent="0.25">
      <c r="A520" t="str">
        <f>"01CMLE"</f>
        <v>01CMLE</v>
      </c>
      <c r="B520" t="s">
        <v>1018</v>
      </c>
      <c r="C520" t="s">
        <v>1019</v>
      </c>
    </row>
    <row r="521" spans="1:3" x14ac:dyDescent="0.25">
      <c r="A521" t="str">
        <f>"01CMLF"</f>
        <v>01CMLF</v>
      </c>
      <c r="B521" t="s">
        <v>1020</v>
      </c>
      <c r="C521" t="s">
        <v>1021</v>
      </c>
    </row>
    <row r="522" spans="1:3" x14ac:dyDescent="0.25">
      <c r="A522" t="str">
        <f>"01CML5"</f>
        <v>01CML5</v>
      </c>
      <c r="B522" t="s">
        <v>1022</v>
      </c>
      <c r="C522" t="s">
        <v>1023</v>
      </c>
    </row>
    <row r="523" spans="1:3" x14ac:dyDescent="0.25">
      <c r="A523" t="str">
        <f>"01CMV0"</f>
        <v>01CMV0</v>
      </c>
      <c r="B523" t="s">
        <v>1024</v>
      </c>
      <c r="C523" t="s">
        <v>1025</v>
      </c>
    </row>
    <row r="524" spans="1:3" x14ac:dyDescent="0.25">
      <c r="A524" t="str">
        <f>"01CMV1"</f>
        <v>01CMV1</v>
      </c>
      <c r="B524" t="s">
        <v>1026</v>
      </c>
      <c r="C524" t="s">
        <v>1027</v>
      </c>
    </row>
    <row r="525" spans="1:3" x14ac:dyDescent="0.25">
      <c r="A525" t="str">
        <f>"01CMVE"</f>
        <v>01CMVE</v>
      </c>
      <c r="B525" t="s">
        <v>1028</v>
      </c>
      <c r="C525" t="s">
        <v>1029</v>
      </c>
    </row>
    <row r="526" spans="1:3" x14ac:dyDescent="0.25">
      <c r="A526" t="str">
        <f>"01CMVF"</f>
        <v>01CMVF</v>
      </c>
      <c r="B526" t="s">
        <v>1030</v>
      </c>
      <c r="C526" t="s">
        <v>1031</v>
      </c>
    </row>
    <row r="527" spans="1:3" x14ac:dyDescent="0.25">
      <c r="A527" t="str">
        <f>"01CMK0"</f>
        <v>01CMK0</v>
      </c>
      <c r="B527" t="s">
        <v>1032</v>
      </c>
      <c r="C527" t="s">
        <v>1033</v>
      </c>
    </row>
    <row r="528" spans="1:3" x14ac:dyDescent="0.25">
      <c r="A528" t="str">
        <f>"01CMK1"</f>
        <v>01CMK1</v>
      </c>
      <c r="B528" t="s">
        <v>1034</v>
      </c>
      <c r="C528" t="s">
        <v>1035</v>
      </c>
    </row>
    <row r="529" spans="1:3" x14ac:dyDescent="0.25">
      <c r="A529" t="str">
        <f>"01CMKE"</f>
        <v>01CMKE</v>
      </c>
      <c r="B529" t="s">
        <v>1036</v>
      </c>
      <c r="C529" t="s">
        <v>1037</v>
      </c>
    </row>
    <row r="530" spans="1:3" x14ac:dyDescent="0.25">
      <c r="A530" t="str">
        <f>"01CMK5"</f>
        <v>01CMK5</v>
      </c>
      <c r="B530" t="s">
        <v>1038</v>
      </c>
      <c r="C530" t="s">
        <v>1039</v>
      </c>
    </row>
    <row r="531" spans="1:3" x14ac:dyDescent="0.25">
      <c r="A531" t="str">
        <f>"01CMKF"</f>
        <v>01CMKF</v>
      </c>
      <c r="B531" t="s">
        <v>1040</v>
      </c>
      <c r="C531" t="s">
        <v>1041</v>
      </c>
    </row>
    <row r="532" spans="1:3" x14ac:dyDescent="0.25">
      <c r="A532" t="str">
        <f>"01CMU0"</f>
        <v>01CMU0</v>
      </c>
      <c r="B532" t="s">
        <v>1042</v>
      </c>
      <c r="C532" t="s">
        <v>1043</v>
      </c>
    </row>
    <row r="533" spans="1:3" x14ac:dyDescent="0.25">
      <c r="A533" t="str">
        <f>"01CMU1"</f>
        <v>01CMU1</v>
      </c>
      <c r="B533" t="s">
        <v>1044</v>
      </c>
      <c r="C533" t="s">
        <v>1035</v>
      </c>
    </row>
    <row r="534" spans="1:3" x14ac:dyDescent="0.25">
      <c r="A534" t="str">
        <f>"01CMUE"</f>
        <v>01CMUE</v>
      </c>
      <c r="B534" t="s">
        <v>1045</v>
      </c>
      <c r="C534" t="s">
        <v>1046</v>
      </c>
    </row>
    <row r="535" spans="1:3" x14ac:dyDescent="0.25">
      <c r="A535" t="str">
        <f>"01CMUF"</f>
        <v>01CMUF</v>
      </c>
      <c r="B535" t="s">
        <v>1047</v>
      </c>
      <c r="C535" t="s">
        <v>1048</v>
      </c>
    </row>
    <row r="536" spans="1:3" x14ac:dyDescent="0.25">
      <c r="A536" t="str">
        <f>"01XYM0"</f>
        <v>01XYM0</v>
      </c>
      <c r="B536" t="s">
        <v>1049</v>
      </c>
      <c r="C536" t="s">
        <v>1050</v>
      </c>
    </row>
    <row r="537" spans="1:3" x14ac:dyDescent="0.25">
      <c r="A537" t="str">
        <f>"01XYM5"</f>
        <v>01XYM5</v>
      </c>
      <c r="B537" t="s">
        <v>1051</v>
      </c>
      <c r="C537" t="s">
        <v>1052</v>
      </c>
    </row>
    <row r="538" spans="1:3" x14ac:dyDescent="0.25">
      <c r="A538" t="str">
        <f>"01AAK0"</f>
        <v>01AAK0</v>
      </c>
      <c r="B538" t="s">
        <v>1053</v>
      </c>
      <c r="C538" t="s">
        <v>1054</v>
      </c>
    </row>
    <row r="539" spans="1:3" x14ac:dyDescent="0.25">
      <c r="A539" t="str">
        <f>"01AAK5"</f>
        <v>01AAK5</v>
      </c>
      <c r="B539" t="s">
        <v>1055</v>
      </c>
      <c r="C539" t="s">
        <v>1056</v>
      </c>
    </row>
    <row r="540" spans="1:3" x14ac:dyDescent="0.25">
      <c r="A540" t="str">
        <f>"01AAU0"</f>
        <v>01AAU0</v>
      </c>
      <c r="B540" t="s">
        <v>1057</v>
      </c>
      <c r="C540" t="s">
        <v>1058</v>
      </c>
    </row>
    <row r="541" spans="1:3" x14ac:dyDescent="0.25">
      <c r="A541" t="str">
        <f>"01AFM6"</f>
        <v>01AFM6</v>
      </c>
      <c r="B541" t="s">
        <v>963</v>
      </c>
      <c r="C541" t="s">
        <v>1059</v>
      </c>
    </row>
    <row r="542" spans="1:3" x14ac:dyDescent="0.25">
      <c r="A542" t="str">
        <f>"01CMKJ"</f>
        <v>01CMKJ</v>
      </c>
      <c r="B542" t="s">
        <v>1060</v>
      </c>
      <c r="C542" t="s">
        <v>1061</v>
      </c>
    </row>
    <row r="543" spans="1:3" x14ac:dyDescent="0.25">
      <c r="A543" t="str">
        <f>"4CTRPT"</f>
        <v>4CTRPT</v>
      </c>
      <c r="B543" t="s">
        <v>1062</v>
      </c>
      <c r="C543" t="s">
        <v>1063</v>
      </c>
    </row>
    <row r="544" spans="1:3" x14ac:dyDescent="0.25">
      <c r="A544" t="str">
        <f>"999CGI"</f>
        <v>999CGI</v>
      </c>
      <c r="B544" t="s">
        <v>1064</v>
      </c>
      <c r="C544" t="s">
        <v>1065</v>
      </c>
    </row>
    <row r="545" spans="1:3" x14ac:dyDescent="0.25">
      <c r="A545" t="str">
        <f>"5CTRPT"</f>
        <v>5CTRPT</v>
      </c>
      <c r="B545" t="s">
        <v>1066</v>
      </c>
      <c r="C545" t="s">
        <v>1067</v>
      </c>
    </row>
    <row r="546" spans="1:3" x14ac:dyDescent="0.25">
      <c r="A546" t="str">
        <f>"A009M0"</f>
        <v>A009M0</v>
      </c>
      <c r="B546" t="s">
        <v>1068</v>
      </c>
      <c r="C546" t="s">
        <v>1069</v>
      </c>
    </row>
    <row r="547" spans="1:3" x14ac:dyDescent="0.25">
      <c r="A547" t="str">
        <f>"3CTRPH"</f>
        <v>3CTRPH</v>
      </c>
      <c r="B547" t="s">
        <v>1070</v>
      </c>
      <c r="C547" t="s">
        <v>1071</v>
      </c>
    </row>
    <row r="548" spans="1:3" x14ac:dyDescent="0.25">
      <c r="A548" t="str">
        <f>"01AMQ6"</f>
        <v>01AMQ6</v>
      </c>
      <c r="B548" t="s">
        <v>1072</v>
      </c>
      <c r="C548" t="s">
        <v>1073</v>
      </c>
    </row>
    <row r="549" spans="1:3" x14ac:dyDescent="0.25">
      <c r="A549" t="str">
        <f>"9CTRPT"</f>
        <v>9CTRPT</v>
      </c>
      <c r="B549" t="s">
        <v>1074</v>
      </c>
      <c r="C549" t="s">
        <v>1075</v>
      </c>
    </row>
    <row r="550" spans="1:3" x14ac:dyDescent="0.25">
      <c r="A550" t="str">
        <f>"7CTRPT"</f>
        <v>7CTRPT</v>
      </c>
      <c r="B550" t="s">
        <v>1076</v>
      </c>
      <c r="C550" t="s">
        <v>1077</v>
      </c>
    </row>
    <row r="551" spans="1:3" x14ac:dyDescent="0.25">
      <c r="A551" t="str">
        <f>"8CTRPT"</f>
        <v>8CTRPT</v>
      </c>
      <c r="B551" t="s">
        <v>1078</v>
      </c>
      <c r="C551" t="s">
        <v>1079</v>
      </c>
    </row>
    <row r="552" spans="1:3" x14ac:dyDescent="0.25">
      <c r="A552" t="str">
        <f>"4CTRPH"</f>
        <v>4CTRPH</v>
      </c>
      <c r="B552" t="s">
        <v>1062</v>
      </c>
      <c r="C552" t="s">
        <v>1063</v>
      </c>
    </row>
    <row r="553" spans="1:3" x14ac:dyDescent="0.25">
      <c r="A553" t="str">
        <f>"7CTRPH"</f>
        <v>7CTRPH</v>
      </c>
      <c r="B553" t="s">
        <v>1080</v>
      </c>
      <c r="C553" t="s">
        <v>1081</v>
      </c>
    </row>
    <row r="554" spans="1:3" x14ac:dyDescent="0.25">
      <c r="A554" t="str">
        <f>"6CTRPT"</f>
        <v>6CTRPT</v>
      </c>
      <c r="B554" t="s">
        <v>1076</v>
      </c>
      <c r="C554" t="s">
        <v>1077</v>
      </c>
    </row>
    <row r="555" spans="1:3" x14ac:dyDescent="0.25">
      <c r="A555" t="str">
        <f>"8CTRPH"</f>
        <v>8CTRPH</v>
      </c>
      <c r="B555" t="s">
        <v>1078</v>
      </c>
      <c r="C555" t="s">
        <v>1079</v>
      </c>
    </row>
    <row r="556" spans="1:3" x14ac:dyDescent="0.25">
      <c r="A556" t="str">
        <f>"8417Y1"</f>
        <v>8417Y1</v>
      </c>
      <c r="B556" t="s">
        <v>1082</v>
      </c>
      <c r="C556" t="s">
        <v>1083</v>
      </c>
    </row>
    <row r="557" spans="1:3" x14ac:dyDescent="0.25">
      <c r="A557" t="str">
        <f>"8417Y6"</f>
        <v>8417Y6</v>
      </c>
      <c r="B557" t="s">
        <v>1084</v>
      </c>
      <c r="C557" t="s">
        <v>1085</v>
      </c>
    </row>
    <row r="558" spans="1:3" x14ac:dyDescent="0.25">
      <c r="A558" t="str">
        <f>"01AFME"</f>
        <v>01AFME</v>
      </c>
      <c r="B558" t="s">
        <v>1086</v>
      </c>
      <c r="C558" t="s">
        <v>1087</v>
      </c>
    </row>
    <row r="559" spans="1:3" x14ac:dyDescent="0.25">
      <c r="A559" t="str">
        <f>"01AFQE"</f>
        <v>01AFQE</v>
      </c>
      <c r="B559" t="s">
        <v>1088</v>
      </c>
      <c r="C559" t="s">
        <v>1089</v>
      </c>
    </row>
    <row r="560" spans="1:3" x14ac:dyDescent="0.25">
      <c r="A560" t="str">
        <f>"01AFQ6"</f>
        <v>01AFQ6</v>
      </c>
      <c r="B560" t="s">
        <v>1090</v>
      </c>
      <c r="C560" t="s">
        <v>1091</v>
      </c>
    </row>
    <row r="561" spans="1:3" x14ac:dyDescent="0.25">
      <c r="A561" t="str">
        <f>"0136M0"</f>
        <v>0136M0</v>
      </c>
      <c r="B561" t="s">
        <v>1092</v>
      </c>
      <c r="C561" t="s">
        <v>1093</v>
      </c>
    </row>
    <row r="562" spans="1:3" x14ac:dyDescent="0.25">
      <c r="A562" t="str">
        <f>"0136Q0"</f>
        <v>0136Q0</v>
      </c>
      <c r="B562" t="s">
        <v>1094</v>
      </c>
      <c r="C562" t="s">
        <v>1095</v>
      </c>
    </row>
    <row r="563" spans="1:3" x14ac:dyDescent="0.25">
      <c r="A563" t="str">
        <f>"0136M5"</f>
        <v>0136M5</v>
      </c>
      <c r="B563" t="s">
        <v>1096</v>
      </c>
      <c r="C563" t="s">
        <v>1097</v>
      </c>
    </row>
    <row r="564" spans="1:3" x14ac:dyDescent="0.25">
      <c r="A564" t="str">
        <f>"01CMUJ"</f>
        <v>01CMUJ</v>
      </c>
      <c r="B564" t="s">
        <v>1098</v>
      </c>
      <c r="C564" t="s">
        <v>1099</v>
      </c>
    </row>
    <row r="565" spans="1:3" x14ac:dyDescent="0.25">
      <c r="A565" t="str">
        <f>"8129Y6"</f>
        <v>8129Y6</v>
      </c>
      <c r="B565" t="s">
        <v>1100</v>
      </c>
      <c r="C565" t="s">
        <v>1101</v>
      </c>
    </row>
    <row r="566" spans="1:3" x14ac:dyDescent="0.25">
      <c r="A566" t="str">
        <f>"0109K0"</f>
        <v>0109K0</v>
      </c>
      <c r="B566" t="s">
        <v>1102</v>
      </c>
      <c r="C566" t="s">
        <v>1103</v>
      </c>
    </row>
    <row r="567" spans="1:3" x14ac:dyDescent="0.25">
      <c r="A567" t="str">
        <f>"0109U0"</f>
        <v>0109U0</v>
      </c>
      <c r="B567" t="s">
        <v>1104</v>
      </c>
      <c r="C567" t="s">
        <v>1105</v>
      </c>
    </row>
    <row r="568" spans="1:3" x14ac:dyDescent="0.25">
      <c r="A568" t="str">
        <f>"0109K5"</f>
        <v>0109K5</v>
      </c>
      <c r="B568" t="s">
        <v>1106</v>
      </c>
      <c r="C568" t="s">
        <v>1107</v>
      </c>
    </row>
    <row r="569" spans="1:3" x14ac:dyDescent="0.25">
      <c r="A569" t="str">
        <f>"0109L0"</f>
        <v>0109L0</v>
      </c>
      <c r="B569" t="s">
        <v>1108</v>
      </c>
      <c r="C569" t="s">
        <v>1109</v>
      </c>
    </row>
    <row r="570" spans="1:3" x14ac:dyDescent="0.25">
      <c r="A570" t="str">
        <f>"0109V0"</f>
        <v>0109V0</v>
      </c>
      <c r="B570" t="s">
        <v>1110</v>
      </c>
      <c r="C570" t="s">
        <v>1111</v>
      </c>
    </row>
    <row r="571" spans="1:3" x14ac:dyDescent="0.25">
      <c r="A571" t="str">
        <f>"0109L5"</f>
        <v>0109L5</v>
      </c>
      <c r="B571" t="s">
        <v>1112</v>
      </c>
      <c r="C571" t="s">
        <v>1113</v>
      </c>
    </row>
    <row r="572" spans="1:3" x14ac:dyDescent="0.25">
      <c r="A572" t="str">
        <f>"2DCTRH"</f>
        <v>2DCTRH</v>
      </c>
      <c r="B572" t="s">
        <v>1114</v>
      </c>
      <c r="C572" t="s">
        <v>1115</v>
      </c>
    </row>
    <row r="573" spans="1:3" x14ac:dyDescent="0.25">
      <c r="A573" t="str">
        <f>"07VSM0"</f>
        <v>07VSM0</v>
      </c>
      <c r="B573" t="s">
        <v>1116</v>
      </c>
      <c r="C573" t="s">
        <v>1117</v>
      </c>
    </row>
    <row r="574" spans="1:3" x14ac:dyDescent="0.25">
      <c r="A574" t="str">
        <f>"07VSM5"</f>
        <v>07VSM5</v>
      </c>
      <c r="B574" t="s">
        <v>1118</v>
      </c>
      <c r="C574" t="s">
        <v>1119</v>
      </c>
    </row>
    <row r="575" spans="1:3" x14ac:dyDescent="0.25">
      <c r="A575" t="str">
        <f>"07OTM0"</f>
        <v>07OTM0</v>
      </c>
      <c r="B575" t="s">
        <v>1120</v>
      </c>
      <c r="C575" t="s">
        <v>1121</v>
      </c>
    </row>
    <row r="576" spans="1:3" x14ac:dyDescent="0.25">
      <c r="A576" t="str">
        <f>"07OTM5"</f>
        <v>07OTM5</v>
      </c>
      <c r="B576" t="s">
        <v>1122</v>
      </c>
      <c r="C576" t="s">
        <v>1123</v>
      </c>
    </row>
    <row r="577" spans="1:3" x14ac:dyDescent="0.25">
      <c r="A577" t="str">
        <f>"07CKM0"</f>
        <v>07CKM0</v>
      </c>
      <c r="B577" t="s">
        <v>1124</v>
      </c>
      <c r="C577" t="s">
        <v>1125</v>
      </c>
    </row>
    <row r="578" spans="1:3" x14ac:dyDescent="0.25">
      <c r="A578" t="str">
        <f>"07CKM5"</f>
        <v>07CKM5</v>
      </c>
      <c r="B578" t="s">
        <v>1126</v>
      </c>
      <c r="C578" t="s">
        <v>1127</v>
      </c>
    </row>
    <row r="579" spans="1:3" x14ac:dyDescent="0.25">
      <c r="A579" t="str">
        <f>"10CPPH"</f>
        <v>10CPPH</v>
      </c>
      <c r="B579" t="s">
        <v>1128</v>
      </c>
      <c r="C579" t="s">
        <v>1129</v>
      </c>
    </row>
    <row r="580" spans="1:3" x14ac:dyDescent="0.25">
      <c r="A580" t="str">
        <f>"394950"</f>
        <v>394950</v>
      </c>
      <c r="B580" t="s">
        <v>1130</v>
      </c>
      <c r="C580" t="s">
        <v>1131</v>
      </c>
    </row>
    <row r="581" spans="1:3" x14ac:dyDescent="0.25">
      <c r="A581" t="str">
        <f>"394951"</f>
        <v>394951</v>
      </c>
      <c r="B581" t="s">
        <v>1132</v>
      </c>
      <c r="C581" t="s">
        <v>1133</v>
      </c>
    </row>
    <row r="582" spans="1:3" x14ac:dyDescent="0.25">
      <c r="A582" t="str">
        <f>"8129Y1"</f>
        <v>8129Y1</v>
      </c>
      <c r="B582" t="s">
        <v>1134</v>
      </c>
      <c r="C582" t="s">
        <v>1135</v>
      </c>
    </row>
    <row r="583" spans="1:3" x14ac:dyDescent="0.25">
      <c r="A583" t="str">
        <f>"39AE50"</f>
        <v>39AE50</v>
      </c>
      <c r="B583" t="s">
        <v>1136</v>
      </c>
      <c r="C583" t="s">
        <v>1137</v>
      </c>
    </row>
    <row r="584" spans="1:3" x14ac:dyDescent="0.25">
      <c r="A584" t="str">
        <f>"39AE51"</f>
        <v>39AE51</v>
      </c>
      <c r="B584" t="s">
        <v>1138</v>
      </c>
      <c r="C584" t="s">
        <v>1139</v>
      </c>
    </row>
    <row r="585" spans="1:3" x14ac:dyDescent="0.25">
      <c r="A585" t="str">
        <f>"39AD50"</f>
        <v>39AD50</v>
      </c>
      <c r="B585" t="s">
        <v>1140</v>
      </c>
      <c r="C585" t="s">
        <v>1141</v>
      </c>
    </row>
    <row r="586" spans="1:3" x14ac:dyDescent="0.25">
      <c r="A586" t="str">
        <f>"39AD51"</f>
        <v>39AD51</v>
      </c>
      <c r="B586" t="s">
        <v>1142</v>
      </c>
      <c r="C586" t="s">
        <v>1143</v>
      </c>
    </row>
    <row r="587" spans="1:3" x14ac:dyDescent="0.25">
      <c r="A587" t="str">
        <f>"241250"</f>
        <v>241250</v>
      </c>
      <c r="B587" t="s">
        <v>1144</v>
      </c>
      <c r="C587" t="s">
        <v>1145</v>
      </c>
    </row>
    <row r="588" spans="1:3" x14ac:dyDescent="0.25">
      <c r="A588" t="str">
        <f>"241251"</f>
        <v>241251</v>
      </c>
      <c r="B588" t="s">
        <v>1146</v>
      </c>
      <c r="C588" t="s">
        <v>1147</v>
      </c>
    </row>
    <row r="589" spans="1:3" x14ac:dyDescent="0.25">
      <c r="A589" t="str">
        <f>"674550"</f>
        <v>674550</v>
      </c>
      <c r="B589" t="s">
        <v>1148</v>
      </c>
      <c r="C589" t="s">
        <v>1149</v>
      </c>
    </row>
    <row r="590" spans="1:3" x14ac:dyDescent="0.25">
      <c r="A590" t="str">
        <f>"674551"</f>
        <v>674551</v>
      </c>
      <c r="B590" t="s">
        <v>1150</v>
      </c>
      <c r="C590" t="s">
        <v>1151</v>
      </c>
    </row>
    <row r="591" spans="1:3" x14ac:dyDescent="0.25">
      <c r="A591" t="str">
        <f>"103350"</f>
        <v>103350</v>
      </c>
      <c r="B591" t="s">
        <v>1152</v>
      </c>
      <c r="C591" t="s">
        <v>1153</v>
      </c>
    </row>
    <row r="592" spans="1:3" x14ac:dyDescent="0.25">
      <c r="A592" t="str">
        <f>"103351"</f>
        <v>103351</v>
      </c>
      <c r="B592" t="s">
        <v>1154</v>
      </c>
      <c r="C592" t="s">
        <v>1155</v>
      </c>
    </row>
    <row r="593" spans="1:3" x14ac:dyDescent="0.25">
      <c r="A593" t="str">
        <f>"391050"</f>
        <v>391050</v>
      </c>
      <c r="B593" t="s">
        <v>1156</v>
      </c>
      <c r="C593" t="s">
        <v>1157</v>
      </c>
    </row>
    <row r="594" spans="1:3" x14ac:dyDescent="0.25">
      <c r="A594" t="str">
        <f>"391051"</f>
        <v>391051</v>
      </c>
      <c r="B594" t="s">
        <v>1158</v>
      </c>
      <c r="C594" t="s">
        <v>1159</v>
      </c>
    </row>
    <row r="595" spans="1:3" x14ac:dyDescent="0.25">
      <c r="A595" t="str">
        <f>"397450"</f>
        <v>397450</v>
      </c>
      <c r="B595" t="s">
        <v>1160</v>
      </c>
      <c r="C595" t="s">
        <v>1161</v>
      </c>
    </row>
    <row r="596" spans="1:3" x14ac:dyDescent="0.25">
      <c r="A596" t="str">
        <f>"397451"</f>
        <v>397451</v>
      </c>
      <c r="B596" t="s">
        <v>1162</v>
      </c>
      <c r="C596" t="s">
        <v>1163</v>
      </c>
    </row>
    <row r="597" spans="1:3" x14ac:dyDescent="0.25">
      <c r="A597" t="str">
        <f>"500850"</f>
        <v>500850</v>
      </c>
      <c r="B597" t="s">
        <v>1164</v>
      </c>
      <c r="C597" t="s">
        <v>1165</v>
      </c>
    </row>
    <row r="598" spans="1:3" x14ac:dyDescent="0.25">
      <c r="A598" t="str">
        <f>"500851"</f>
        <v>500851</v>
      </c>
      <c r="B598" t="s">
        <v>1166</v>
      </c>
      <c r="C598" t="s">
        <v>1167</v>
      </c>
    </row>
    <row r="599" spans="1:3" x14ac:dyDescent="0.25">
      <c r="A599" t="str">
        <f>"A001Q0"</f>
        <v>A001Q0</v>
      </c>
      <c r="B599" t="s">
        <v>1168</v>
      </c>
      <c r="C599" t="s">
        <v>1169</v>
      </c>
    </row>
    <row r="600" spans="1:3" x14ac:dyDescent="0.25">
      <c r="A600" t="str">
        <f>"A001M0"</f>
        <v>A001M0</v>
      </c>
      <c r="B600" t="s">
        <v>1170</v>
      </c>
      <c r="C600" t="s">
        <v>1171</v>
      </c>
    </row>
    <row r="601" spans="1:3" x14ac:dyDescent="0.25">
      <c r="A601" t="str">
        <f>"A001M5"</f>
        <v>A001M5</v>
      </c>
      <c r="B601" t="s">
        <v>1172</v>
      </c>
      <c r="C601" t="s">
        <v>1173</v>
      </c>
    </row>
    <row r="602" spans="1:3" x14ac:dyDescent="0.25">
      <c r="A602" t="str">
        <f>"A001M1"</f>
        <v>A001M1</v>
      </c>
      <c r="B602" t="s">
        <v>1174</v>
      </c>
      <c r="C602" t="s">
        <v>1175</v>
      </c>
    </row>
    <row r="603" spans="1:3" x14ac:dyDescent="0.25">
      <c r="A603" t="str">
        <f>"8118S0"</f>
        <v>8118S0</v>
      </c>
      <c r="B603" t="s">
        <v>1176</v>
      </c>
      <c r="C603" t="s">
        <v>1177</v>
      </c>
    </row>
    <row r="604" spans="1:3" x14ac:dyDescent="0.25">
      <c r="A604" t="str">
        <f>"A001M6"</f>
        <v>A001M6</v>
      </c>
      <c r="B604" t="s">
        <v>1178</v>
      </c>
      <c r="C604" t="s">
        <v>1179</v>
      </c>
    </row>
    <row r="605" spans="1:3" x14ac:dyDescent="0.25">
      <c r="A605" t="str">
        <f>"A001Q1"</f>
        <v>A001Q1</v>
      </c>
      <c r="B605" t="s">
        <v>1180</v>
      </c>
      <c r="C605" t="s">
        <v>1181</v>
      </c>
    </row>
    <row r="606" spans="1:3" x14ac:dyDescent="0.25">
      <c r="A606" t="str">
        <f>"A001Q6"</f>
        <v>A001Q6</v>
      </c>
      <c r="B606" t="s">
        <v>1182</v>
      </c>
      <c r="C606" t="s">
        <v>1183</v>
      </c>
    </row>
    <row r="607" spans="1:3" x14ac:dyDescent="0.25">
      <c r="A607" t="str">
        <f>"A001Q5"</f>
        <v>A001Q5</v>
      </c>
      <c r="B607" t="s">
        <v>1184</v>
      </c>
      <c r="C607" t="s">
        <v>1185</v>
      </c>
    </row>
    <row r="608" spans="1:3" x14ac:dyDescent="0.25">
      <c r="A608" t="str">
        <f>"A002K0"</f>
        <v>A002K0</v>
      </c>
      <c r="B608" t="s">
        <v>1186</v>
      </c>
      <c r="C608" t="s">
        <v>1187</v>
      </c>
    </row>
    <row r="609" spans="1:3" x14ac:dyDescent="0.25">
      <c r="A609" t="str">
        <f>"A002U0"</f>
        <v>A002U0</v>
      </c>
      <c r="B609" t="s">
        <v>1188</v>
      </c>
      <c r="C609" t="s">
        <v>1189</v>
      </c>
    </row>
    <row r="610" spans="1:3" x14ac:dyDescent="0.25">
      <c r="A610" t="str">
        <f>"A002L0"</f>
        <v>A002L0</v>
      </c>
      <c r="B610" t="s">
        <v>959</v>
      </c>
      <c r="C610" t="s">
        <v>1190</v>
      </c>
    </row>
    <row r="611" spans="1:3" x14ac:dyDescent="0.25">
      <c r="A611" t="str">
        <f>"A002V0"</f>
        <v>A002V0</v>
      </c>
      <c r="B611" t="s">
        <v>1191</v>
      </c>
      <c r="C611" t="s">
        <v>1192</v>
      </c>
    </row>
    <row r="612" spans="1:3" x14ac:dyDescent="0.25">
      <c r="A612" t="str">
        <f>"A002K5"</f>
        <v>A002K5</v>
      </c>
      <c r="B612" t="s">
        <v>1193</v>
      </c>
      <c r="C612" t="s">
        <v>1194</v>
      </c>
    </row>
    <row r="613" spans="1:3" x14ac:dyDescent="0.25">
      <c r="A613" t="str">
        <f>"A003KF"</f>
        <v>A003KF</v>
      </c>
      <c r="B613" t="s">
        <v>1195</v>
      </c>
      <c r="C613" t="s">
        <v>1196</v>
      </c>
    </row>
    <row r="614" spans="1:3" x14ac:dyDescent="0.25">
      <c r="A614" t="str">
        <f>"A003KJ"</f>
        <v>A003KJ</v>
      </c>
      <c r="B614" t="s">
        <v>1197</v>
      </c>
      <c r="C614" t="s">
        <v>1198</v>
      </c>
    </row>
    <row r="615" spans="1:3" x14ac:dyDescent="0.25">
      <c r="A615" t="str">
        <f>"A003LF"</f>
        <v>A003LF</v>
      </c>
      <c r="B615" t="s">
        <v>1199</v>
      </c>
      <c r="C615" t="s">
        <v>1200</v>
      </c>
    </row>
    <row r="616" spans="1:3" x14ac:dyDescent="0.25">
      <c r="A616" t="str">
        <f>"A003UF"</f>
        <v>A003UF</v>
      </c>
      <c r="B616" t="s">
        <v>1201</v>
      </c>
      <c r="C616" t="s">
        <v>1202</v>
      </c>
    </row>
    <row r="617" spans="1:3" x14ac:dyDescent="0.25">
      <c r="A617" t="str">
        <f>"A003UJ"</f>
        <v>A003UJ</v>
      </c>
      <c r="B617" t="s">
        <v>1203</v>
      </c>
      <c r="C617" t="s">
        <v>1198</v>
      </c>
    </row>
    <row r="618" spans="1:3" x14ac:dyDescent="0.25">
      <c r="A618" t="str">
        <f>"A003L5"</f>
        <v>A003L5</v>
      </c>
      <c r="B618" t="s">
        <v>1204</v>
      </c>
      <c r="C618" t="s">
        <v>1205</v>
      </c>
    </row>
    <row r="619" spans="1:3" x14ac:dyDescent="0.25">
      <c r="A619" t="str">
        <f>"A004K0"</f>
        <v>A004K0</v>
      </c>
      <c r="B619" t="s">
        <v>1206</v>
      </c>
      <c r="C619" t="s">
        <v>1207</v>
      </c>
    </row>
    <row r="620" spans="1:3" x14ac:dyDescent="0.25">
      <c r="A620" t="str">
        <f>"01AAL0"</f>
        <v>01AAL0</v>
      </c>
      <c r="B620" t="s">
        <v>1208</v>
      </c>
      <c r="C620" t="s">
        <v>1209</v>
      </c>
    </row>
    <row r="621" spans="1:3" x14ac:dyDescent="0.25">
      <c r="A621" t="str">
        <f>"01AAV0"</f>
        <v>01AAV0</v>
      </c>
      <c r="B621" t="s">
        <v>1210</v>
      </c>
      <c r="C621" t="s">
        <v>1211</v>
      </c>
    </row>
    <row r="622" spans="1:3" x14ac:dyDescent="0.25">
      <c r="A622" t="str">
        <f>"A004L5"</f>
        <v>A004L5</v>
      </c>
      <c r="B622" t="s">
        <v>1212</v>
      </c>
      <c r="C622" t="s">
        <v>978</v>
      </c>
    </row>
    <row r="623" spans="1:3" x14ac:dyDescent="0.25">
      <c r="A623" t="str">
        <f>"A001QE"</f>
        <v>A001QE</v>
      </c>
      <c r="B623" t="s">
        <v>1213</v>
      </c>
      <c r="C623" t="s">
        <v>1183</v>
      </c>
    </row>
    <row r="624" spans="1:3" x14ac:dyDescent="0.25">
      <c r="A624" t="str">
        <f>"38ASM0"</f>
        <v>38ASM0</v>
      </c>
      <c r="B624" t="s">
        <v>1214</v>
      </c>
      <c r="C624" t="s">
        <v>1215</v>
      </c>
    </row>
    <row r="625" spans="1:3" x14ac:dyDescent="0.25">
      <c r="A625" t="str">
        <f>"8417Y0"</f>
        <v>8417Y0</v>
      </c>
      <c r="B625" t="s">
        <v>1216</v>
      </c>
      <c r="C625" t="s">
        <v>1217</v>
      </c>
    </row>
    <row r="626" spans="1:3" x14ac:dyDescent="0.25">
      <c r="A626" t="str">
        <f>"38ARM0"</f>
        <v>38ARM0</v>
      </c>
      <c r="B626" t="s">
        <v>1218</v>
      </c>
      <c r="C626" t="s">
        <v>1219</v>
      </c>
    </row>
    <row r="627" spans="1:3" x14ac:dyDescent="0.25">
      <c r="A627" t="str">
        <f>"38ASQ0"</f>
        <v>38ASQ0</v>
      </c>
      <c r="B627" t="s">
        <v>1220</v>
      </c>
      <c r="C627" t="s">
        <v>1221</v>
      </c>
    </row>
    <row r="628" spans="1:3" x14ac:dyDescent="0.25">
      <c r="A628" t="str">
        <f>"01HQM0"</f>
        <v>01HQM0</v>
      </c>
      <c r="B628" t="s">
        <v>1222</v>
      </c>
      <c r="C628" t="s">
        <v>1223</v>
      </c>
    </row>
    <row r="629" spans="1:3" x14ac:dyDescent="0.25">
      <c r="A629" t="str">
        <f>"8577K0"</f>
        <v>8577K0</v>
      </c>
      <c r="B629" t="s">
        <v>1224</v>
      </c>
      <c r="C629" t="s">
        <v>1225</v>
      </c>
    </row>
    <row r="630" spans="1:3" x14ac:dyDescent="0.25">
      <c r="A630" t="str">
        <f>"38ARQ0"</f>
        <v>38ARQ0</v>
      </c>
      <c r="B630" t="s">
        <v>1226</v>
      </c>
      <c r="C630" t="s">
        <v>1227</v>
      </c>
    </row>
    <row r="631" spans="1:3" x14ac:dyDescent="0.25">
      <c r="A631" t="str">
        <f>"38ASM5"</f>
        <v>38ASM5</v>
      </c>
      <c r="B631" t="s">
        <v>1228</v>
      </c>
      <c r="C631" t="s">
        <v>1229</v>
      </c>
    </row>
    <row r="632" spans="1:3" x14ac:dyDescent="0.25">
      <c r="A632" t="str">
        <f>"01HQN0"</f>
        <v>01HQN0</v>
      </c>
      <c r="B632" t="s">
        <v>1230</v>
      </c>
      <c r="C632" t="s">
        <v>1231</v>
      </c>
    </row>
    <row r="633" spans="1:3" x14ac:dyDescent="0.25">
      <c r="A633" t="str">
        <f>"01HQQ0"</f>
        <v>01HQQ0</v>
      </c>
      <c r="B633" t="s">
        <v>1232</v>
      </c>
      <c r="C633" t="s">
        <v>1233</v>
      </c>
    </row>
    <row r="634" spans="1:3" x14ac:dyDescent="0.25">
      <c r="A634" t="str">
        <f>"A004L0"</f>
        <v>A004L0</v>
      </c>
      <c r="B634" t="s">
        <v>1234</v>
      </c>
      <c r="C634" t="s">
        <v>1235</v>
      </c>
    </row>
    <row r="635" spans="1:3" x14ac:dyDescent="0.25">
      <c r="A635" t="str">
        <f>"A004K5"</f>
        <v>A004K5</v>
      </c>
      <c r="B635" t="s">
        <v>1236</v>
      </c>
      <c r="C635" t="s">
        <v>958</v>
      </c>
    </row>
    <row r="636" spans="1:3" x14ac:dyDescent="0.25">
      <c r="A636" t="str">
        <f>"01HQM5"</f>
        <v>01HQM5</v>
      </c>
      <c r="B636" t="s">
        <v>1237</v>
      </c>
      <c r="C636" t="s">
        <v>1238</v>
      </c>
    </row>
    <row r="637" spans="1:3" x14ac:dyDescent="0.25">
      <c r="A637" t="str">
        <f>"A005M0"</f>
        <v>A005M0</v>
      </c>
      <c r="B637" t="s">
        <v>1239</v>
      </c>
      <c r="C637" t="s">
        <v>1240</v>
      </c>
    </row>
    <row r="638" spans="1:3" x14ac:dyDescent="0.25">
      <c r="A638" t="str">
        <f>"A004U0"</f>
        <v>A004U0</v>
      </c>
      <c r="B638" t="s">
        <v>1241</v>
      </c>
      <c r="C638" t="s">
        <v>944</v>
      </c>
    </row>
    <row r="639" spans="1:3" x14ac:dyDescent="0.25">
      <c r="A639" t="str">
        <f>"A004V0"</f>
        <v>A004V0</v>
      </c>
      <c r="B639" t="s">
        <v>1242</v>
      </c>
      <c r="C639" t="s">
        <v>1243</v>
      </c>
    </row>
    <row r="640" spans="1:3" x14ac:dyDescent="0.25">
      <c r="A640" t="str">
        <f>"A003VF"</f>
        <v>A003VF</v>
      </c>
      <c r="B640" t="s">
        <v>1244</v>
      </c>
      <c r="C640" t="s">
        <v>1245</v>
      </c>
    </row>
    <row r="641" spans="1:3" x14ac:dyDescent="0.25">
      <c r="A641" t="str">
        <f>"07AD50"</f>
        <v>07AD50</v>
      </c>
      <c r="B641" t="s">
        <v>1246</v>
      </c>
      <c r="C641" t="s">
        <v>1247</v>
      </c>
    </row>
    <row r="642" spans="1:3" x14ac:dyDescent="0.25">
      <c r="A642" t="str">
        <f>"10AD50"</f>
        <v>10AD50</v>
      </c>
      <c r="B642" t="s">
        <v>1248</v>
      </c>
      <c r="C642" t="s">
        <v>1249</v>
      </c>
    </row>
    <row r="643" spans="1:3" x14ac:dyDescent="0.25">
      <c r="A643" t="str">
        <f>"38AH50"</f>
        <v>38AH50</v>
      </c>
      <c r="B643" t="s">
        <v>1250</v>
      </c>
      <c r="C643" t="s">
        <v>1251</v>
      </c>
    </row>
    <row r="644" spans="1:3" x14ac:dyDescent="0.25">
      <c r="A644" t="str">
        <f>"07AC50"</f>
        <v>07AC50</v>
      </c>
      <c r="B644" t="s">
        <v>1252</v>
      </c>
      <c r="C644" t="s">
        <v>1253</v>
      </c>
    </row>
    <row r="645" spans="1:3" x14ac:dyDescent="0.25">
      <c r="A645" t="str">
        <f>"A001ME"</f>
        <v>A001ME</v>
      </c>
      <c r="B645" t="s">
        <v>1254</v>
      </c>
      <c r="C645" t="s">
        <v>1179</v>
      </c>
    </row>
    <row r="646" spans="1:3" x14ac:dyDescent="0.25">
      <c r="A646" t="str">
        <f>"38ARM5"</f>
        <v>38ARM5</v>
      </c>
      <c r="B646" t="s">
        <v>1255</v>
      </c>
      <c r="C646" t="s">
        <v>1256</v>
      </c>
    </row>
    <row r="647" spans="1:3" x14ac:dyDescent="0.25">
      <c r="A647" t="str">
        <f>"A005N0"</f>
        <v>A005N0</v>
      </c>
      <c r="B647" t="s">
        <v>1257</v>
      </c>
      <c r="C647" t="s">
        <v>1258</v>
      </c>
    </row>
    <row r="648" spans="1:3" x14ac:dyDescent="0.25">
      <c r="A648" t="str">
        <f>"A005Q0"</f>
        <v>A005Q0</v>
      </c>
      <c r="B648" t="s">
        <v>1259</v>
      </c>
      <c r="C648" t="s">
        <v>1260</v>
      </c>
    </row>
    <row r="649" spans="1:3" x14ac:dyDescent="0.25">
      <c r="A649" t="str">
        <f>"A005M5"</f>
        <v>A005M5</v>
      </c>
      <c r="B649" t="s">
        <v>1261</v>
      </c>
      <c r="C649" t="s">
        <v>1262</v>
      </c>
    </row>
    <row r="650" spans="1:3" x14ac:dyDescent="0.25">
      <c r="A650" t="str">
        <f>"A006M1"</f>
        <v>A006M1</v>
      </c>
      <c r="B650" t="s">
        <v>1263</v>
      </c>
      <c r="C650" t="s">
        <v>1264</v>
      </c>
    </row>
    <row r="651" spans="1:3" x14ac:dyDescent="0.25">
      <c r="A651" t="str">
        <f>"A006Q1"</f>
        <v>A006Q1</v>
      </c>
      <c r="B651" t="s">
        <v>1265</v>
      </c>
      <c r="C651" t="s">
        <v>1266</v>
      </c>
    </row>
    <row r="652" spans="1:3" x14ac:dyDescent="0.25">
      <c r="A652" t="str">
        <f>"01XYQ0"</f>
        <v>01XYQ0</v>
      </c>
      <c r="B652" t="s">
        <v>1267</v>
      </c>
      <c r="C652" t="s">
        <v>1268</v>
      </c>
    </row>
    <row r="653" spans="1:3" x14ac:dyDescent="0.25">
      <c r="A653" t="str">
        <f>"38AI50"</f>
        <v>38AI50</v>
      </c>
      <c r="B653" t="s">
        <v>1269</v>
      </c>
      <c r="C653" t="s">
        <v>1270</v>
      </c>
    </row>
    <row r="654" spans="1:3" x14ac:dyDescent="0.25">
      <c r="A654" t="str">
        <f>"A006ME"</f>
        <v>A006ME</v>
      </c>
      <c r="B654" t="s">
        <v>1271</v>
      </c>
      <c r="C654" t="s">
        <v>1272</v>
      </c>
    </row>
    <row r="655" spans="1:3" x14ac:dyDescent="0.25">
      <c r="A655" t="str">
        <f>"A006QE"</f>
        <v>A006QE</v>
      </c>
      <c r="B655" t="s">
        <v>1273</v>
      </c>
      <c r="C655" t="s">
        <v>1274</v>
      </c>
    </row>
    <row r="656" spans="1:3" x14ac:dyDescent="0.25">
      <c r="A656" t="str">
        <f>"A006M6"</f>
        <v>A006M6</v>
      </c>
      <c r="B656" t="s">
        <v>1275</v>
      </c>
      <c r="C656" t="s">
        <v>1276</v>
      </c>
    </row>
    <row r="657" spans="1:3" x14ac:dyDescent="0.25">
      <c r="A657" t="str">
        <f>"A006Q6"</f>
        <v>A006Q6</v>
      </c>
      <c r="B657" t="s">
        <v>1277</v>
      </c>
      <c r="C657" t="s">
        <v>1278</v>
      </c>
    </row>
    <row r="658" spans="1:3" x14ac:dyDescent="0.25">
      <c r="A658" t="str">
        <f>"A006M0"</f>
        <v>A006M0</v>
      </c>
      <c r="B658" t="s">
        <v>1279</v>
      </c>
      <c r="C658" t="s">
        <v>1280</v>
      </c>
    </row>
    <row r="659" spans="1:3" x14ac:dyDescent="0.25">
      <c r="A659" t="str">
        <f>"A006Q0"</f>
        <v>A006Q0</v>
      </c>
      <c r="B659" t="s">
        <v>1281</v>
      </c>
      <c r="C659" t="s">
        <v>1282</v>
      </c>
    </row>
    <row r="660" spans="1:3" x14ac:dyDescent="0.25">
      <c r="A660" t="str">
        <f>"A006M5"</f>
        <v>A006M5</v>
      </c>
      <c r="B660" t="s">
        <v>1283</v>
      </c>
      <c r="C660" t="s">
        <v>1284</v>
      </c>
    </row>
    <row r="661" spans="1:3" x14ac:dyDescent="0.25">
      <c r="A661" t="str">
        <f>"1LPPR0"</f>
        <v>1LPPR0</v>
      </c>
      <c r="B661" t="s">
        <v>1285</v>
      </c>
      <c r="C661" t="s">
        <v>1286</v>
      </c>
    </row>
    <row r="662" spans="1:3" x14ac:dyDescent="0.25">
      <c r="A662" t="str">
        <f>"07CKQ0"</f>
        <v>07CKQ0</v>
      </c>
      <c r="B662" t="s">
        <v>1287</v>
      </c>
      <c r="C662" t="s">
        <v>1288</v>
      </c>
    </row>
    <row r="663" spans="1:3" x14ac:dyDescent="0.25">
      <c r="A663" t="str">
        <f>"07VSQ0"</f>
        <v>07VSQ0</v>
      </c>
      <c r="B663" t="s">
        <v>1289</v>
      </c>
      <c r="C663" t="s">
        <v>1290</v>
      </c>
    </row>
    <row r="664" spans="1:3" x14ac:dyDescent="0.25">
      <c r="A664" t="str">
        <f>"07OTQ0"</f>
        <v>07OTQ0</v>
      </c>
      <c r="B664" t="s">
        <v>1291</v>
      </c>
      <c r="C664" t="s">
        <v>1292</v>
      </c>
    </row>
    <row r="665" spans="1:3" x14ac:dyDescent="0.25">
      <c r="A665" t="str">
        <f>"B002MF"</f>
        <v>B002MF</v>
      </c>
      <c r="B665" t="s">
        <v>1293</v>
      </c>
      <c r="C665" t="s">
        <v>1294</v>
      </c>
    </row>
    <row r="666" spans="1:3" x14ac:dyDescent="0.25">
      <c r="A666" t="str">
        <f>"B002QF"</f>
        <v>B002QF</v>
      </c>
      <c r="B666" t="s">
        <v>1295</v>
      </c>
      <c r="C666" t="s">
        <v>1296</v>
      </c>
    </row>
    <row r="667" spans="1:3" x14ac:dyDescent="0.25">
      <c r="A667" t="str">
        <f>"38ARS0"</f>
        <v>38ARS0</v>
      </c>
      <c r="B667" t="s">
        <v>1297</v>
      </c>
      <c r="C667" t="s">
        <v>1298</v>
      </c>
    </row>
    <row r="668" spans="1:3" x14ac:dyDescent="0.25">
      <c r="A668" t="str">
        <f>"B001MF"</f>
        <v>B001MF</v>
      </c>
      <c r="B668" t="s">
        <v>1299</v>
      </c>
      <c r="C668" t="s">
        <v>1300</v>
      </c>
    </row>
    <row r="669" spans="1:3" x14ac:dyDescent="0.25">
      <c r="A669" t="str">
        <f>"B001QF"</f>
        <v>B001QF</v>
      </c>
      <c r="B669" t="s">
        <v>1301</v>
      </c>
      <c r="C669" t="s">
        <v>1302</v>
      </c>
    </row>
    <row r="670" spans="1:3" x14ac:dyDescent="0.25">
      <c r="A670" t="str">
        <f>"38ASS0"</f>
        <v>38ASS0</v>
      </c>
      <c r="B670" t="s">
        <v>1303</v>
      </c>
      <c r="C670" t="s">
        <v>1304</v>
      </c>
    </row>
    <row r="671" spans="1:3" x14ac:dyDescent="0.25">
      <c r="A671" t="str">
        <f>"B002M5"</f>
        <v>B002M5</v>
      </c>
      <c r="B671" t="s">
        <v>1305</v>
      </c>
      <c r="C671" t="s">
        <v>1306</v>
      </c>
    </row>
    <row r="672" spans="1:3" x14ac:dyDescent="0.25">
      <c r="A672" t="str">
        <f>"B001M5"</f>
        <v>B001M5</v>
      </c>
      <c r="B672" t="s">
        <v>1307</v>
      </c>
      <c r="C672" t="s">
        <v>1308</v>
      </c>
    </row>
    <row r="673" spans="1:3" x14ac:dyDescent="0.25">
      <c r="A673" t="str">
        <f>"38ASS5"</f>
        <v>38ASS5</v>
      </c>
      <c r="B673" t="s">
        <v>1309</v>
      </c>
      <c r="C673" t="s">
        <v>1310</v>
      </c>
    </row>
    <row r="674" spans="1:3" x14ac:dyDescent="0.25">
      <c r="A674" t="str">
        <f>"A007K0"</f>
        <v>A007K0</v>
      </c>
      <c r="B674" t="s">
        <v>1311</v>
      </c>
      <c r="C674" t="s">
        <v>1312</v>
      </c>
    </row>
    <row r="675" spans="1:3" x14ac:dyDescent="0.25">
      <c r="A675" t="str">
        <f>"38ARS5"</f>
        <v>38ARS5</v>
      </c>
      <c r="B675" t="s">
        <v>1313</v>
      </c>
      <c r="C675" t="s">
        <v>1314</v>
      </c>
    </row>
    <row r="676" spans="1:3" x14ac:dyDescent="0.25">
      <c r="A676" t="str">
        <f>"01LMM1"</f>
        <v>01LMM1</v>
      </c>
      <c r="B676" t="s">
        <v>1315</v>
      </c>
      <c r="C676" t="s">
        <v>1316</v>
      </c>
    </row>
    <row r="677" spans="1:3" x14ac:dyDescent="0.25">
      <c r="A677" t="str">
        <f>"01LMQ1"</f>
        <v>01LMQ1</v>
      </c>
      <c r="B677" t="s">
        <v>1317</v>
      </c>
      <c r="C677" t="s">
        <v>1318</v>
      </c>
    </row>
    <row r="678" spans="1:3" x14ac:dyDescent="0.25">
      <c r="A678" t="str">
        <f>"01LMME"</f>
        <v>01LMME</v>
      </c>
      <c r="B678" t="s">
        <v>1319</v>
      </c>
      <c r="C678" t="s">
        <v>1320</v>
      </c>
    </row>
    <row r="679" spans="1:3" x14ac:dyDescent="0.25">
      <c r="A679" t="str">
        <f>"01LMQE"</f>
        <v>01LMQE</v>
      </c>
      <c r="B679" t="s">
        <v>1321</v>
      </c>
      <c r="C679" t="s">
        <v>1322</v>
      </c>
    </row>
    <row r="680" spans="1:3" x14ac:dyDescent="0.25">
      <c r="A680" t="str">
        <f>"01LMM6"</f>
        <v>01LMM6</v>
      </c>
      <c r="B680" t="s">
        <v>1323</v>
      </c>
      <c r="C680" t="s">
        <v>1324</v>
      </c>
    </row>
    <row r="681" spans="1:3" x14ac:dyDescent="0.25">
      <c r="A681" t="str">
        <f>"01LMQ6"</f>
        <v>01LMQ6</v>
      </c>
      <c r="B681" t="s">
        <v>1325</v>
      </c>
      <c r="C681" t="s">
        <v>1326</v>
      </c>
    </row>
    <row r="682" spans="1:3" x14ac:dyDescent="0.25">
      <c r="A682" t="str">
        <f>"01LMM0"</f>
        <v>01LMM0</v>
      </c>
      <c r="B682" t="s">
        <v>1327</v>
      </c>
      <c r="C682" t="s">
        <v>1328</v>
      </c>
    </row>
    <row r="683" spans="1:3" x14ac:dyDescent="0.25">
      <c r="A683" t="str">
        <f>"01LMQ0"</f>
        <v>01LMQ0</v>
      </c>
      <c r="B683" t="s">
        <v>1329</v>
      </c>
      <c r="C683" t="s">
        <v>1330</v>
      </c>
    </row>
    <row r="684" spans="1:3" x14ac:dyDescent="0.25">
      <c r="A684" t="str">
        <f>"01LMM5"</f>
        <v>01LMM5</v>
      </c>
      <c r="B684" t="s">
        <v>1331</v>
      </c>
      <c r="C684" t="s">
        <v>1332</v>
      </c>
    </row>
    <row r="685" spans="1:3" x14ac:dyDescent="0.25">
      <c r="A685" t="str">
        <f>"A008K0"</f>
        <v>A008K0</v>
      </c>
      <c r="B685" t="s">
        <v>1333</v>
      </c>
      <c r="C685" t="s">
        <v>1334</v>
      </c>
    </row>
    <row r="686" spans="1:3" x14ac:dyDescent="0.25">
      <c r="A686" t="str">
        <f>"A008L0"</f>
        <v>A008L0</v>
      </c>
      <c r="B686" t="s">
        <v>1335</v>
      </c>
      <c r="C686" t="s">
        <v>1336</v>
      </c>
    </row>
    <row r="687" spans="1:3" x14ac:dyDescent="0.25">
      <c r="A687" t="str">
        <f>"A008U0"</f>
        <v>A008U0</v>
      </c>
      <c r="B687" t="s">
        <v>1337</v>
      </c>
      <c r="C687" t="s">
        <v>1338</v>
      </c>
    </row>
    <row r="688" spans="1:3" x14ac:dyDescent="0.25">
      <c r="A688" t="str">
        <f>"A008V0"</f>
        <v>A008V0</v>
      </c>
      <c r="B688" t="s">
        <v>1339</v>
      </c>
      <c r="C688" t="s">
        <v>1340</v>
      </c>
    </row>
    <row r="689" spans="1:3" x14ac:dyDescent="0.25">
      <c r="A689" t="str">
        <f>"A008K5"</f>
        <v>A008K5</v>
      </c>
      <c r="B689" t="s">
        <v>1341</v>
      </c>
      <c r="C689" t="s">
        <v>1342</v>
      </c>
    </row>
    <row r="690" spans="1:3" x14ac:dyDescent="0.25">
      <c r="A690" t="str">
        <f>"A008L5"</f>
        <v>A008L5</v>
      </c>
      <c r="B690" t="s">
        <v>1343</v>
      </c>
      <c r="C690" t="s">
        <v>1344</v>
      </c>
    </row>
    <row r="691" spans="1:3" x14ac:dyDescent="0.25">
      <c r="A691" t="str">
        <f>"A007U0"</f>
        <v>A007U0</v>
      </c>
      <c r="B691" t="s">
        <v>1345</v>
      </c>
      <c r="C691" t="s">
        <v>1346</v>
      </c>
    </row>
    <row r="692" spans="1:3" x14ac:dyDescent="0.25">
      <c r="A692" t="str">
        <f>"A007V0"</f>
        <v>A007V0</v>
      </c>
      <c r="B692" t="s">
        <v>1347</v>
      </c>
      <c r="C692" t="s">
        <v>1348</v>
      </c>
    </row>
    <row r="693" spans="1:3" x14ac:dyDescent="0.25">
      <c r="A693" t="str">
        <f>"A007L0"</f>
        <v>A007L0</v>
      </c>
      <c r="B693" t="s">
        <v>1349</v>
      </c>
      <c r="C693" t="s">
        <v>1350</v>
      </c>
    </row>
    <row r="694" spans="1:3" x14ac:dyDescent="0.25">
      <c r="A694" t="str">
        <f>"A007K5"</f>
        <v>A007K5</v>
      </c>
      <c r="B694" t="s">
        <v>1351</v>
      </c>
      <c r="C694" t="s">
        <v>1352</v>
      </c>
    </row>
    <row r="695" spans="1:3" x14ac:dyDescent="0.25">
      <c r="A695" t="str">
        <f>"A007L5"</f>
        <v>A007L5</v>
      </c>
      <c r="B695" t="s">
        <v>1353</v>
      </c>
      <c r="C695" t="s">
        <v>1354</v>
      </c>
    </row>
    <row r="696" spans="1:3" x14ac:dyDescent="0.25">
      <c r="A696" t="str">
        <f>"0197Y0"</f>
        <v>0197Y0</v>
      </c>
      <c r="B696" t="s">
        <v>1355</v>
      </c>
      <c r="C696" t="s">
        <v>1356</v>
      </c>
    </row>
    <row r="697" spans="1:3" x14ac:dyDescent="0.25">
      <c r="A697" t="str">
        <f>"426950"</f>
        <v>426950</v>
      </c>
      <c r="B697" t="s">
        <v>1357</v>
      </c>
      <c r="C697" t="s">
        <v>1358</v>
      </c>
    </row>
    <row r="698" spans="1:3" x14ac:dyDescent="0.25">
      <c r="A698" t="str">
        <f>"A009N0"</f>
        <v>A009N0</v>
      </c>
      <c r="B698" t="s">
        <v>1359</v>
      </c>
      <c r="C698" t="s">
        <v>1360</v>
      </c>
    </row>
    <row r="699" spans="1:3" x14ac:dyDescent="0.25">
      <c r="A699" t="str">
        <f>"A009Q0"</f>
        <v>A009Q0</v>
      </c>
      <c r="B699" t="s">
        <v>1361</v>
      </c>
      <c r="C699" t="s">
        <v>1362</v>
      </c>
    </row>
    <row r="700" spans="1:3" x14ac:dyDescent="0.25">
      <c r="A700" t="str">
        <f>"01LMN6"</f>
        <v>01LMN6</v>
      </c>
      <c r="B700" t="s">
        <v>1363</v>
      </c>
      <c r="C700" t="s">
        <v>1364</v>
      </c>
    </row>
    <row r="701" spans="1:3" x14ac:dyDescent="0.25">
      <c r="A701" t="str">
        <f>"01LMN1"</f>
        <v>01LMN1</v>
      </c>
      <c r="B701" t="s">
        <v>1365</v>
      </c>
      <c r="C701" t="s">
        <v>1366</v>
      </c>
    </row>
    <row r="702" spans="1:3" x14ac:dyDescent="0.25">
      <c r="A702" t="str">
        <f>"01LMNE"</f>
        <v>01LMNE</v>
      </c>
      <c r="B702" t="s">
        <v>1367</v>
      </c>
      <c r="C702" t="s">
        <v>1368</v>
      </c>
    </row>
    <row r="703" spans="1:3" x14ac:dyDescent="0.25">
      <c r="A703" t="str">
        <f>"049950"</f>
        <v>049950</v>
      </c>
      <c r="B703" t="s">
        <v>1369</v>
      </c>
      <c r="C703" t="s">
        <v>1370</v>
      </c>
    </row>
    <row r="704" spans="1:3" x14ac:dyDescent="0.25">
      <c r="A704" t="str">
        <f>"38ARN0"</f>
        <v>38ARN0</v>
      </c>
      <c r="B704" t="s">
        <v>1371</v>
      </c>
      <c r="C704" t="s">
        <v>1372</v>
      </c>
    </row>
    <row r="705" spans="1:3" x14ac:dyDescent="0.25">
      <c r="A705" t="str">
        <f>"38ASN0"</f>
        <v>38ASN0</v>
      </c>
      <c r="B705" t="s">
        <v>1373</v>
      </c>
      <c r="C705" t="s">
        <v>1374</v>
      </c>
    </row>
    <row r="706" spans="1:3" x14ac:dyDescent="0.25">
      <c r="A706" t="str">
        <f>"01AMM0"</f>
        <v>01AMM0</v>
      </c>
      <c r="B706" t="s">
        <v>1375</v>
      </c>
      <c r="C706" t="s">
        <v>1376</v>
      </c>
    </row>
    <row r="707" spans="1:3" x14ac:dyDescent="0.25">
      <c r="A707" t="str">
        <f>"01AMQ0"</f>
        <v>01AMQ0</v>
      </c>
      <c r="B707" t="s">
        <v>1377</v>
      </c>
      <c r="C707" t="s">
        <v>1378</v>
      </c>
    </row>
    <row r="708" spans="1:3" x14ac:dyDescent="0.25">
      <c r="A708" t="str">
        <f>"01AFM0"</f>
        <v>01AFM0</v>
      </c>
      <c r="B708" t="s">
        <v>1379</v>
      </c>
      <c r="C708" t="s">
        <v>1380</v>
      </c>
    </row>
    <row r="709" spans="1:3" x14ac:dyDescent="0.25">
      <c r="A709" t="str">
        <f>"01AFQ0"</f>
        <v>01AFQ0</v>
      </c>
      <c r="B709" t="s">
        <v>1381</v>
      </c>
      <c r="C709" t="s">
        <v>1382</v>
      </c>
    </row>
    <row r="710" spans="1:3" x14ac:dyDescent="0.25">
      <c r="A710" t="str">
        <f>"8577KG"</f>
        <v>8577KG</v>
      </c>
      <c r="B710" t="s">
        <v>1383</v>
      </c>
      <c r="C710" t="s">
        <v>1384</v>
      </c>
    </row>
  </sheetData>
  <autoFilter ref="A1:C710" xr:uid="{0BC21833-0D1C-45B0-BE34-BA08CC9D89E4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SUD</vt:lpstr>
    </vt:vector>
  </TitlesOfParts>
  <Company>Alameda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Martinez</dc:creator>
  <cp:lastModifiedBy>Laura Martinez</cp:lastModifiedBy>
  <dcterms:created xsi:type="dcterms:W3CDTF">2021-03-04T17:05:32Z</dcterms:created>
  <dcterms:modified xsi:type="dcterms:W3CDTF">2021-03-04T19:12:32Z</dcterms:modified>
</cp:coreProperties>
</file>